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activeTab="1"/>
  </bookViews>
  <sheets>
    <sheet name="Instructions" sheetId="7" r:id="rId1"/>
    <sheet name="Prob 1 - 35 Pts" sheetId="1" r:id="rId2"/>
    <sheet name="Prob 2 - 30 Pts" sheetId="2" r:id="rId3"/>
    <sheet name="Prob 3 - 10 Pts" sheetId="6" r:id="rId4"/>
    <sheet name="Prob 4 - 5 Pts" sheetId="3" r:id="rId5"/>
    <sheet name="Prob 5 - 5 Pts" sheetId="8" r:id="rId6"/>
  </sheets>
  <definedNames>
    <definedName name="_xlnm.Print_Area" localSheetId="1">'Prob 1 - 35 Pts'!$B$43:$G$67</definedName>
    <definedName name="_xlnm.Print_Area" localSheetId="2">'Prob 2 - 30 Pts'!$B$28:$N$54</definedName>
  </definedNames>
  <calcPr calcId="124519" iterate="1"/>
  <fileRecoveryPr repairLoad="1"/>
</workbook>
</file>

<file path=xl/calcChain.xml><?xml version="1.0" encoding="utf-8"?>
<calcChain xmlns="http://schemas.openxmlformats.org/spreadsheetml/2006/main">
  <c r="K38" i="2"/>
  <c r="L38"/>
  <c r="M38"/>
  <c r="N38"/>
  <c r="D80" i="1"/>
  <c r="D79"/>
  <c r="D47"/>
  <c r="J13" i="3"/>
  <c r="D91" i="1"/>
  <c r="D86"/>
  <c r="G46" i="2"/>
  <c r="H46"/>
  <c r="I46"/>
  <c r="J46"/>
  <c r="K46"/>
  <c r="L46"/>
  <c r="M46"/>
  <c r="N46"/>
  <c r="F46"/>
  <c r="J36"/>
  <c r="J38" s="1"/>
  <c r="I36"/>
  <c r="I38" s="1"/>
  <c r="H36"/>
  <c r="H38" s="1"/>
  <c r="G31"/>
  <c r="H31"/>
  <c r="I31"/>
  <c r="J31"/>
  <c r="K31"/>
  <c r="L31"/>
  <c r="M31"/>
  <c r="N31"/>
  <c r="N43" s="1"/>
  <c r="F31"/>
  <c r="G36"/>
  <c r="G38" s="1"/>
  <c r="G33"/>
  <c r="H33"/>
  <c r="I33"/>
  <c r="J33"/>
  <c r="K33"/>
  <c r="L33"/>
  <c r="M33"/>
  <c r="N33"/>
  <c r="F33"/>
  <c r="F38" s="1"/>
  <c r="F43" l="1"/>
  <c r="H43"/>
  <c r="J43"/>
  <c r="I43"/>
  <c r="L43"/>
  <c r="M43"/>
  <c r="K43"/>
  <c r="G43"/>
  <c r="F42"/>
  <c r="F44" s="1"/>
  <c r="G42"/>
  <c r="G44" s="1"/>
  <c r="G45" s="1"/>
  <c r="H42"/>
  <c r="I42"/>
  <c r="J42"/>
  <c r="J44" s="1"/>
  <c r="J45" s="1"/>
  <c r="K42"/>
  <c r="K44" s="1"/>
  <c r="L42"/>
  <c r="M42"/>
  <c r="N42"/>
  <c r="N44" s="1"/>
  <c r="G23" i="1"/>
  <c r="G26"/>
  <c r="G27"/>
  <c r="G28"/>
  <c r="G30"/>
  <c r="G32"/>
  <c r="G24"/>
  <c r="E66"/>
  <c r="E60"/>
  <c r="E62" s="1"/>
  <c r="D56"/>
  <c r="D60" s="1"/>
  <c r="D62" s="1"/>
  <c r="E52"/>
  <c r="D51"/>
  <c r="D50"/>
  <c r="D85" s="1"/>
  <c r="E49"/>
  <c r="D46"/>
  <c r="D30"/>
  <c r="D28"/>
  <c r="D27"/>
  <c r="D26"/>
  <c r="E25"/>
  <c r="E29" s="1"/>
  <c r="D23"/>
  <c r="E67" l="1"/>
  <c r="G67"/>
  <c r="G29"/>
  <c r="E31"/>
  <c r="G49"/>
  <c r="G60"/>
  <c r="E54"/>
  <c r="G62" s="1"/>
  <c r="G25"/>
  <c r="G66"/>
  <c r="D75"/>
  <c r="M44" i="2"/>
  <c r="M45" s="1"/>
  <c r="L44"/>
  <c r="L45" s="1"/>
  <c r="N45"/>
  <c r="I44"/>
  <c r="I45" s="1"/>
  <c r="F45"/>
  <c r="K45"/>
  <c r="H44"/>
  <c r="H45" s="1"/>
  <c r="D52" i="1"/>
  <c r="F26"/>
  <c r="F27"/>
  <c r="F23"/>
  <c r="F28"/>
  <c r="D24"/>
  <c r="F30"/>
  <c r="G52" l="1"/>
  <c r="G65"/>
  <c r="G61"/>
  <c r="G57"/>
  <c r="G46"/>
  <c r="G50"/>
  <c r="G54"/>
  <c r="G58"/>
  <c r="G45"/>
  <c r="G53"/>
  <c r="G63"/>
  <c r="G59"/>
  <c r="G44"/>
  <c r="G48"/>
  <c r="G64"/>
  <c r="G56"/>
  <c r="G47"/>
  <c r="G51"/>
  <c r="G31"/>
  <c r="E33"/>
  <c r="G33" s="1"/>
  <c r="F24"/>
  <c r="D25"/>
  <c r="F25" l="1"/>
  <c r="D29"/>
  <c r="F48" i="2" l="1"/>
  <c r="F53" s="1"/>
  <c r="F29" i="1"/>
  <c r="D31"/>
  <c r="G48" i="2" l="1"/>
  <c r="G53" s="1"/>
  <c r="F52"/>
  <c r="F31" i="1"/>
  <c r="D32"/>
  <c r="F32" s="1"/>
  <c r="D33" l="1"/>
  <c r="G52" i="2"/>
  <c r="H48"/>
  <c r="H53" s="1"/>
  <c r="D35" i="1" l="1"/>
  <c r="D65"/>
  <c r="F33"/>
  <c r="H52" i="2"/>
  <c r="I48"/>
  <c r="I53" s="1"/>
  <c r="I52" l="1"/>
  <c r="J48"/>
  <c r="J53" s="1"/>
  <c r="D66" i="1"/>
  <c r="J52" i="2" l="1"/>
  <c r="K48"/>
  <c r="K53" s="1"/>
  <c r="D67" i="1"/>
  <c r="K52" i="2" l="1"/>
  <c r="L48"/>
  <c r="L53" s="1"/>
  <c r="D44" i="1"/>
  <c r="L52" i="2" l="1"/>
  <c r="M48"/>
  <c r="M53" s="1"/>
  <c r="D49" i="1"/>
  <c r="M52" i="2" l="1"/>
  <c r="N48"/>
  <c r="N53" s="1"/>
  <c r="D54" i="1"/>
  <c r="N52" i="2" l="1"/>
  <c r="F57" i="1"/>
  <c r="F54"/>
  <c r="F62"/>
  <c r="F45"/>
  <c r="F59"/>
  <c r="F50"/>
  <c r="F64"/>
  <c r="F56"/>
  <c r="F46"/>
  <c r="F51"/>
  <c r="F58"/>
  <c r="F48"/>
  <c r="F47"/>
  <c r="F52"/>
  <c r="F53"/>
  <c r="F63"/>
  <c r="F60"/>
  <c r="F61"/>
  <c r="F65"/>
  <c r="F66"/>
  <c r="F67"/>
  <c r="F44"/>
  <c r="F49"/>
</calcChain>
</file>

<file path=xl/sharedStrings.xml><?xml version="1.0" encoding="utf-8"?>
<sst xmlns="http://schemas.openxmlformats.org/spreadsheetml/2006/main" count="199" uniqueCount="161">
  <si>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</si>
  <si>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</si>
  <si>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</si>
  <si>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</si>
  <si>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</si>
  <si>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</si>
  <si>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</si>
  <si>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</si>
  <si>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</si>
  <si>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</si>
  <si>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</si>
  <si>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</si>
  <si>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</si>
  <si>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</si>
  <si>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</si>
  <si>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</si>
  <si>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</si>
  <si>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</si>
  <si>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</si>
  <si>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</si>
  <si>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</si>
  <si>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</si>
  <si>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</si>
  <si>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</si>
  <si>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</si>
  <si>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</si>
  <si>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</si>
  <si>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</si>
  <si>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</si>
  <si>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</si>
  <si>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</si>
  <si>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</si>
  <si>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</si>
  <si>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</si>
  <si>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</si>
  <si>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</si>
  <si>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</si>
  <si>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</si>
  <si>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</si>
  <si>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</si>
  <si>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</si>
  <si>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</si>
  <si>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</si>
  <si>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</si>
  <si>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</si>
  <si>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</si>
  <si>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</si>
  <si>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</si>
  <si>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</si>
  <si>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</si>
  <si>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</si>
  <si>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</si>
  <si>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</si>
  <si>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</si>
  <si>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</si>
  <si>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</si>
  <si>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</si>
  <si>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</si>
  <si>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</si>
  <si>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</si>
  <si>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</si>
  <si>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</si>
  <si>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</si>
  <si>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</si>
  <si>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</si>
  <si>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</si>
  <si>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</si>
  <si>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</si>
  <si>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</si>
  <si>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</si>
  <si>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</si>
  <si>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</si>
  <si>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</si>
  <si>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</si>
  <si>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</si>
  <si>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</si>
  <si>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</si>
  <si>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</si>
  <si>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</si>
  <si>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</si>
  <si>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</si>
  <si>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</si>
  <si>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</si>
  <si>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</si>
  <si>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</si>
  <si>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</si>
  <si>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</si>
  <si>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</si>
  <si>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</si>
  <si>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</si>
  <si>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</si>
  <si>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</si>
  <si>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</si>
  <si>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</si>
  <si>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</si>
  <si>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</si>
  <si>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</si>
  <si>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</si>
  <si>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</si>
  <si>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</si>
  <si>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</si>
  <si>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</si>
  <si>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</si>
  <si>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</si>
  <si>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</si>
  <si>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</si>
  <si>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</si>
  <si>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</si>
  <si>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</si>
  <si>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</si>
  <si>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</si>
  <si>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 xml:space="preserve">in the inputs. Use CASH on the balance sheet (cell D44) as the plug figure that will </t>
  </si>
  <si>
    <t>make the balance sheet balance if any inputs are changed.</t>
  </si>
  <si>
    <t>Collections on Sales</t>
  </si>
  <si>
    <t>Cash Operating Expenses</t>
  </si>
  <si>
    <t>Expected Sales</t>
  </si>
  <si>
    <t>Collections on sales in the month of the sale</t>
  </si>
  <si>
    <t>Collections on sales in the month following the sale</t>
  </si>
  <si>
    <t>Collections on sales in the second month following the sale</t>
  </si>
  <si>
    <t>Cash Operating Expenses as a Percentage of Current Month Sales</t>
  </si>
  <si>
    <t>Capital Outlay</t>
  </si>
  <si>
    <t>Capital Outlay for New Equipment</t>
  </si>
  <si>
    <t>Month of the Capital Outlay</t>
  </si>
  <si>
    <t>Total Cash Outflows</t>
  </si>
  <si>
    <t>June</t>
  </si>
  <si>
    <t>July</t>
  </si>
  <si>
    <t>August</t>
  </si>
  <si>
    <t>September</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</si>
  <si>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</si>
  <si>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</si>
  <si>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</si>
  <si>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</si>
  <si>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</si>
  <si>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TEST EXCEPT THE COMPUTER YOU ARE USING AND THIS FILE, AND</t>
  </si>
  <si>
    <t xml:space="preserve">BLACKBOARD WHEN YOU TAKE THE OBJECTIVE PART </t>
  </si>
  <si>
    <t>OF THIS TEST AND WHEN YOU SUBMIT YOUR COMPLETED EXAM.</t>
  </si>
  <si>
    <t>VIDEO SURVEILLANCE IS ACTIVE.</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</si>
  <si>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</si>
  <si>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</si>
  <si>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</si>
  <si>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</si>
  <si>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Follow the instructions on each tabbed page.</t>
  </si>
  <si>
    <t>When you have completed this exam spreadsheet:</t>
  </si>
  <si>
    <t>Save it one last time to the desktop of your computer.</t>
  </si>
  <si>
    <t>Log in to BlackBoard</t>
  </si>
  <si>
    <t>Go to this course in the My Courses menu</t>
  </si>
  <si>
    <t>Click on Control Panel</t>
  </si>
  <si>
    <t>Click on Digital DropBox</t>
  </si>
  <si>
    <t>Click on SEND FILE (not ADD FILE)</t>
  </si>
  <si>
    <t xml:space="preserve">Use the BROWSE button and navigate to the file you saved on the desktop. </t>
  </si>
  <si>
    <t>Click the SUBMIT button to submit your exam.</t>
  </si>
  <si>
    <t>Check with Dr. Hawley before you leave to be sure that your</t>
  </si>
  <si>
    <t>exam was received.</t>
  </si>
  <si>
    <t>Check Figure</t>
  </si>
  <si>
    <t>Input Cell</t>
  </si>
  <si>
    <t>There are 6 tabbed pages in this exam spreadsheet including this one.</t>
  </si>
  <si>
    <t>Complete the 2008 and 2009 Income Statements and Balance Sheets using</t>
  </si>
  <si>
    <t>See the IF function in Cell J13</t>
  </si>
  <si>
    <t>Use Data Validation to create the error message popup</t>
  </si>
  <si>
    <t>that appears when you change the Green cell to any number</t>
  </si>
  <si>
    <t>less than 40.</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</si>
</sst>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b/>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43" fontId="0" fillId="0" borderId="1" xfId="0" applyNumberFormat="1" applyBorder="1" applyAlignment="1">
      <alignment horizontal="left" indent="2"/>
    </xf>
    <xf numFmtId="166" fontId="2" fillId="0" borderId="1" xfId="2" applyNumberFormat="1" applyFont="1" applyBorder="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7" fillId="0" borderId="0" xfId="0" quotePrefix="1" applyNumberFormat="1" applyFont="1" applyAlignment="1">
      <alignment horizontal="center"/>
    </xf>
    <xf numFmtId="43" fontId="10" fillId="0" borderId="0" xfId="0" applyNumberFormat="1" applyFont="1"/>
    <xf numFmtId="43" fontId="0" fillId="2" borderId="4" xfId="0" applyNumberForma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41" fontId="2" fillId="0" borderId="0" xfId="0" applyNumberFormat="1" applyFont="1"/>
    <xf numFmtId="41" fontId="11" fillId="0" borderId="0" xfId="0" applyNumberFormat="1" applyFont="1" applyAlignment="1">
      <alignment horizontal="center"/>
    </xf>
    <xf numFmtId="41" fontId="3" fillId="0" borderId="0" xfId="0" applyNumberFormat="1" applyFont="1"/>
    <xf numFmtId="44" fontId="0" fillId="0" borderId="3" xfId="2" applyFont="1" applyBorder="1"/>
    <xf numFmtId="41" fontId="3" fillId="0" borderId="0" xfId="0" applyNumberFormat="1" applyFont="1"/>
    <xf numFmtId="9" fontId="0" fillId="0" borderId="0" xfId="0" applyNumberFormat="1"/>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0" fillId="0" borderId="0" xfId="0" applyNumberFormat="1"/>
    <xf numFmtId="43" fontId="0" fillId="3" borderId="8" xfId="0"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1" xfId="0" applyNumberFormat="1" applyFill="1" applyBorder="1"/>
    <xf numFmtId="41" fontId="0" fillId="0" borderId="0" xfId="0" applyNumberFormat="1"/>
    <xf numFmtId="43" fontId="0" fillId="3" borderId="10" xfId="0" applyNumberFormat="1" applyFill="1" applyBorder="1"/>
    <xf numFmtId="43" fontId="0" fillId="3" borderId="1" xfId="0" applyNumberFormat="1" applyFill="1" applyBorder="1"/>
    <xf numFmtId="43" fontId="0" fillId="3" borderId="11" xfId="0" applyNumberFormat="1" applyFill="1" applyBorder="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12" fillId="0" borderId="0" xfId="0" applyFont="1"/>
    <xf numFmtId="41" fontId="13" fillId="0" borderId="0" xfId="0" applyNumberFormat="1"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41" fontId="10" fillId="0" borderId="0" xfId="0" applyNumberFormat="1" applyFont="1" applyAlignment="1">
      <alignment horizontal="center"/>
    </xf>
  </cellXfs>
  <cellStyles count="4">
    <cellStyle name="Comma" xfId="1" builtinId="3"/>
    <cellStyle name="Currency" xfId="2" builtinId="4"/>
    <cellStyle name="Normal" xfId="0" builtinId="0"/>
    <cellStyle name="Percent" xfId="3" builtinId="5"/>
  </cellStyles>
  <dxfs count="2">
    <dxf>
      <font>
        <condense val="0"/>
        <extend val="0"/>
        <color rgb="FF9C0006"/>
      </font>
    </dxf>
    <dxf>
      <font>
        <condense val="0"/>
        <extend val="0"/>
        <color rgb="FF9C0006"/>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Short-Term</a:t>
            </a:r>
            <a:r>
              <a:rPr lang="en-US" baseline="0"/>
              <a:t> Loan Balance by Month</a:t>
            </a:r>
            <a:endParaRPr lang="en-US"/>
          </a:p>
        </c:rich>
      </c:tx>
      <c:layout/>
    </c:title>
    <c:plotArea>
      <c:layout/>
      <c:barChart>
        <c:barDir val="bar"/>
        <c:grouping val="clustered"/>
        <c:ser>
          <c:idx val="0"/>
          <c:order val="0"/>
          <c:cat>
            <c:strRef>
              <c:f>'Prob 2 - 30 Pts'!$F$51:$N$51</c:f>
              <c:strCache>
                <c:ptCount val="9"/>
                <c:pt idx="0">
                  <c:v>Apr</c:v>
                </c:pt>
                <c:pt idx="1">
                  <c:v>May</c:v>
                </c:pt>
                <c:pt idx="2">
                  <c:v>Jun</c:v>
                </c:pt>
                <c:pt idx="3">
                  <c:v>Jul</c:v>
                </c:pt>
                <c:pt idx="4">
                  <c:v>Aug</c:v>
                </c:pt>
                <c:pt idx="5">
                  <c:v>Sep</c:v>
                </c:pt>
                <c:pt idx="6">
                  <c:v>Oct</c:v>
                </c:pt>
                <c:pt idx="7">
                  <c:v>Nov</c:v>
                </c:pt>
                <c:pt idx="8">
                  <c:v>Dec</c:v>
                </c:pt>
              </c:strCache>
            </c:strRef>
          </c:cat>
          <c:val>
            <c:numRef>
              <c:f>'Prob 2 - 30 Pts'!$F$52:$N$52</c:f>
              <c:numCache>
                <c:formatCode>_(* #,##0_);_(* \(#,##0\);_(* "-"_);_(@_)</c:formatCode>
                <c:ptCount val="9"/>
                <c:pt idx="0">
                  <c:v>4610</c:v>
                </c:pt>
                <c:pt idx="1">
                  <c:v>30025</c:v>
                </c:pt>
                <c:pt idx="2">
                  <c:v>29825</c:v>
                </c:pt>
                <c:pt idx="3">
                  <c:v>29075</c:v>
                </c:pt>
                <c:pt idx="4">
                  <c:v>24575</c:v>
                </c:pt>
                <c:pt idx="5">
                  <c:v>20900</c:v>
                </c:pt>
                <c:pt idx="6">
                  <c:v>19050</c:v>
                </c:pt>
                <c:pt idx="7">
                  <c:v>18650</c:v>
                </c:pt>
                <c:pt idx="8">
                  <c:v>18375</c:v>
                </c:pt>
              </c:numCache>
            </c:numRef>
          </c:val>
        </c:ser>
        <c:axId val="97548544"/>
        <c:axId val="101060992"/>
      </c:barChart>
      <c:catAx>
        <c:axId val="97548544"/>
        <c:scaling>
          <c:orientation val="maxMin"/>
        </c:scaling>
        <c:axPos val="l"/>
        <c:majorTickMark val="none"/>
        <c:tickLblPos val="nextTo"/>
        <c:txPr>
          <a:bodyPr/>
          <a:lstStyle/>
          <a:p>
            <a:pPr>
              <a:defRPr b="1"/>
            </a:pPr>
            <a:endParaRPr lang="en-US"/>
          </a:p>
        </c:txPr>
        <c:crossAx val="101060992"/>
        <c:crosses val="autoZero"/>
        <c:auto val="1"/>
        <c:lblAlgn val="ctr"/>
        <c:lblOffset val="100"/>
      </c:catAx>
      <c:valAx>
        <c:axId val="101060992"/>
        <c:scaling>
          <c:orientation val="minMax"/>
        </c:scaling>
        <c:axPos val="b"/>
        <c:majorGridlines/>
        <c:numFmt formatCode="&quot;$&quot;#,##0" sourceLinked="0"/>
        <c:majorTickMark val="none"/>
        <c:tickLblPos val="nextTo"/>
        <c:txPr>
          <a:bodyPr/>
          <a:lstStyle/>
          <a:p>
            <a:pPr>
              <a:defRPr b="1"/>
            </a:pPr>
            <a:endParaRPr lang="en-US"/>
          </a:p>
        </c:txPr>
        <c:crossAx val="97548544"/>
        <c:crosses val="max"/>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204694</xdr:colOff>
      <xdr:row>42</xdr:row>
      <xdr:rowOff>216273</xdr:rowOff>
    </xdr:from>
    <xdr:to>
      <xdr:col>10</xdr:col>
      <xdr:colOff>4776694</xdr:colOff>
      <xdr:row>52</xdr:row>
      <xdr:rowOff>59952</xdr:rowOff>
    </xdr:to>
    <xdr:sp macro="" textlink="">
      <xdr:nvSpPr>
        <xdr:cNvPr id="8" name="Rounded Rectangle 7"/>
        <xdr:cNvSpPr/>
      </xdr:nvSpPr>
      <xdr:spPr>
        <a:xfrm>
          <a:off x="7839635" y="8620685"/>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Create a formula in </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Cell D44 (Cash for 2009) that will adjust in value so as to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xdr:row>
      <xdr:rowOff>95250</xdr:rowOff>
    </xdr:from>
    <xdr:to>
      <xdr:col>13</xdr:col>
      <xdr:colOff>438150</xdr:colOff>
      <xdr:row>16</xdr:row>
      <xdr:rowOff>120650</xdr:rowOff>
    </xdr:to>
    <xdr:sp macro="" textlink="">
      <xdr:nvSpPr>
        <xdr:cNvPr id="2" name="TextBox 1"/>
        <xdr:cNvSpPr txBox="1"/>
      </xdr:nvSpPr>
      <xdr:spPr>
        <a:xfrm>
          <a:off x="254000" y="463550"/>
          <a:ext cx="9709150" cy="260350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sales</a:t>
          </a:r>
          <a:r>
            <a:rPr lang="en-US" sz="1200" b="1" baseline="0">
              <a:solidFill>
                <a:schemeClr val="dk1"/>
              </a:solidFill>
              <a:latin typeface="+mn-lt"/>
              <a:ea typeface="+mn-ea"/>
              <a:cs typeface="+mn-cs"/>
            </a:rPr>
            <a:t> and other data </a:t>
          </a:r>
          <a:r>
            <a:rPr lang="en-US" sz="1200" b="1">
              <a:solidFill>
                <a:schemeClr val="dk1"/>
              </a:solidFill>
              <a:latin typeface="+mn-lt"/>
              <a:ea typeface="+mn-ea"/>
              <a:cs typeface="+mn-cs"/>
            </a:rPr>
            <a:t>for a company for 9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 for April - December.</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endParaRPr lang="en-US" sz="1200" b="1">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273050</xdr:colOff>
      <xdr:row>1</xdr:row>
      <xdr:rowOff>82550</xdr:rowOff>
    </xdr:from>
    <xdr:to>
      <xdr:col>8</xdr:col>
      <xdr:colOff>450850</xdr:colOff>
      <xdr:row>6</xdr:row>
      <xdr:rowOff>127000</xdr:rowOff>
    </xdr:to>
    <xdr:sp macro="" textlink="">
      <xdr:nvSpPr>
        <xdr:cNvPr id="2" name="TextBox 1"/>
        <xdr:cNvSpPr txBox="1"/>
      </xdr:nvSpPr>
      <xdr:spPr>
        <a:xfrm>
          <a:off x="273050" y="266700"/>
          <a:ext cx="5054600" cy="965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Using the outputs</a:t>
          </a:r>
          <a:r>
            <a:rPr lang="en-US" sz="1100" baseline="0"/>
            <a:t> of the cash budget on the previous page, create a bar chart on this page that shows the balance of outstanding short term loans by month for April - December. FORMAT the chart so that it is self-explanatory and professional in appearance.</a:t>
          </a:r>
          <a:endParaRPr lang="en-US" sz="1100"/>
        </a:p>
      </xdr:txBody>
    </xdr:sp>
    <xdr:clientData/>
  </xdr:twoCellAnchor>
  <xdr:twoCellAnchor>
    <xdr:from>
      <xdr:col>0</xdr:col>
      <xdr:colOff>400050</xdr:colOff>
      <xdr:row>7</xdr:row>
      <xdr:rowOff>44450</xdr:rowOff>
    </xdr:from>
    <xdr:to>
      <xdr:col>8</xdr:col>
      <xdr:colOff>495300</xdr:colOff>
      <xdr:row>24</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6753225" cy="14954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t>The inputs below</a:t>
          </a:r>
          <a:r>
            <a:rPr lang="en-US" sz="1600" baseline="0"/>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2:C35"/>
  <sheetViews>
    <sheetView topLeftCell="A10" workbookViewId="0">
      <selection activeCell="K20" sqref="K20"/>
    </sheetView>
  </sheetViews>
  <sheetFormatPr defaultRowHeight="14.5"/>
  <cols>
    <col min="1" max="1" width="3.1796875" customWidth="1"/>
  </cols>
  <sheetData>
    <row r="2" spans="2:2" ht="18.5">
      <c r="B2" s="86" t="s">
        <v>129</v>
      </c>
    </row>
    <row r="3" spans="2:2" ht="18.5">
      <c r="B3" s="86" t="s">
        <v>130</v>
      </c>
    </row>
    <row r="4" spans="2:2" ht="18.5">
      <c r="B4" s="86" t="s">
        <v>131</v>
      </c>
    </row>
    <row r="5" spans="2:2" ht="10.5" customHeight="1">
      <c r="B5" s="86"/>
    </row>
    <row r="6" spans="2:2" ht="18.5">
      <c r="B6" s="86" t="s">
        <v>132</v>
      </c>
    </row>
    <row r="7" spans="2:2" ht="18.5">
      <c r="B7" s="86" t="s">
        <v>133</v>
      </c>
    </row>
    <row r="8" spans="2:2" ht="18.5">
      <c r="B8" s="86" t="s">
        <v>134</v>
      </c>
    </row>
    <row r="9" spans="2:2" ht="18.5">
      <c r="B9" s="86" t="s">
        <v>135</v>
      </c>
    </row>
    <row r="10" spans="2:2" ht="10.5" customHeight="1">
      <c r="B10" s="86"/>
    </row>
    <row r="11" spans="2:2" ht="18.5">
      <c r="B11" s="86" t="s">
        <v>136</v>
      </c>
    </row>
    <row r="12" spans="2:2" ht="6.65" customHeight="1">
      <c r="B12" s="86"/>
    </row>
    <row r="13" spans="2:2" ht="18.5">
      <c r="B13" s="86" t="s">
        <v>137</v>
      </c>
    </row>
    <row r="14" spans="2:2" ht="18.5">
      <c r="B14" s="86" t="s">
        <v>138</v>
      </c>
    </row>
    <row r="15" spans="2:2" ht="18.5">
      <c r="B15" s="86" t="s">
        <v>139</v>
      </c>
    </row>
    <row r="16" spans="2:2" ht="18.5">
      <c r="B16" s="86"/>
    </row>
    <row r="17" spans="2:3">
      <c r="B17" s="82" t="s">
        <v>155</v>
      </c>
      <c r="C17" s="82"/>
    </row>
    <row r="18" spans="2:3" ht="7" customHeight="1">
      <c r="B18" s="86"/>
      <c r="C18" s="82"/>
    </row>
    <row r="19" spans="2:3">
      <c r="B19" s="82" t="s">
        <v>140</v>
      </c>
      <c r="C19" s="82"/>
    </row>
    <row r="20" spans="2:3">
      <c r="B20" s="82"/>
      <c r="C20" s="82"/>
    </row>
    <row r="21" spans="2:3">
      <c r="B21" s="82" t="s">
        <v>141</v>
      </c>
      <c r="C21" s="82"/>
    </row>
    <row r="22" spans="2:3" ht="8.5" customHeight="1">
      <c r="B22" s="82"/>
      <c r="C22" s="82"/>
    </row>
    <row r="23" spans="2:3">
      <c r="B23" s="82" t="s">
        <v>142</v>
      </c>
      <c r="C23" s="82"/>
    </row>
    <row r="24" spans="2:3" ht="8.5" customHeight="1">
      <c r="B24" s="82"/>
      <c r="C24" s="82"/>
    </row>
    <row r="25" spans="2:3">
      <c r="B25" s="82"/>
      <c r="C25" s="82" t="s">
        <v>143</v>
      </c>
    </row>
    <row r="26" spans="2:3">
      <c r="B26" s="82"/>
      <c r="C26" s="82" t="s">
        <v>144</v>
      </c>
    </row>
    <row r="27" spans="2:3">
      <c r="B27" s="82"/>
      <c r="C27" s="82" t="s">
        <v>145</v>
      </c>
    </row>
    <row r="28" spans="2:3">
      <c r="B28" s="82"/>
      <c r="C28" s="82" t="s">
        <v>146</v>
      </c>
    </row>
    <row r="29" spans="2:3">
      <c r="B29" s="82"/>
      <c r="C29" s="82" t="s">
        <v>147</v>
      </c>
    </row>
    <row r="30" spans="2:3">
      <c r="B30" s="82"/>
      <c r="C30" s="82" t="s">
        <v>148</v>
      </c>
    </row>
    <row r="31" spans="2:3">
      <c r="B31" s="82"/>
      <c r="C31" s="82" t="s">
        <v>149</v>
      </c>
    </row>
    <row r="32" spans="2:3">
      <c r="B32" s="82"/>
      <c r="C32" s="82" t="s">
        <v>150</v>
      </c>
    </row>
    <row r="33" spans="2:2">
      <c r="B33" s="82"/>
    </row>
    <row r="34" spans="2:2" ht="18.5">
      <c r="B34" s="86" t="s">
        <v>151</v>
      </c>
    </row>
    <row r="35" spans="2:2" ht="18.5">
      <c r="B35" s="86" t="s">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L97"/>
  <sheetViews>
    <sheetView tabSelected="1" zoomScale="85" zoomScaleNormal="85" workbookViewId="0">
      <selection activeCell="K24" sqref="K24"/>
    </sheetView>
  </sheetViews>
  <sheetFormatPr defaultRowHeight="14.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c r="B1" s="1"/>
      <c r="C1" s="1"/>
      <c r="D1" s="1"/>
    </row>
    <row r="2" spans="2:12" s="3" customFormat="1" ht="19" thickBot="1">
      <c r="B2" s="93" t="s">
        <v>0</v>
      </c>
      <c r="C2" s="93"/>
      <c r="D2" s="93"/>
      <c r="I2" s="35"/>
      <c r="J2" s="36"/>
      <c r="K2" s="37"/>
      <c r="L2" s="38"/>
    </row>
    <row r="3" spans="2:12" s="3" customFormat="1" ht="18.75" customHeight="1">
      <c r="B3" s="4" t="s">
        <v>1</v>
      </c>
      <c r="C3" s="4"/>
      <c r="D3" s="5">
        <v>0.35</v>
      </c>
      <c r="I3" s="39"/>
      <c r="J3" s="40" t="s">
        <v>71</v>
      </c>
      <c r="K3" s="74" t="s">
        <v>156</v>
      </c>
      <c r="L3" s="42"/>
    </row>
    <row r="4" spans="2:12" s="3" customFormat="1">
      <c r="B4" s="4" t="s">
        <v>2</v>
      </c>
      <c r="C4" s="4"/>
      <c r="D4" s="6">
        <v>500000</v>
      </c>
      <c r="I4" s="39"/>
      <c r="J4" s="43"/>
      <c r="K4" s="41" t="s">
        <v>72</v>
      </c>
      <c r="L4" s="42"/>
    </row>
    <row r="5" spans="2:12" s="3" customFormat="1">
      <c r="B5" s="4" t="s">
        <v>18</v>
      </c>
      <c r="C5" s="4"/>
      <c r="D5" s="7">
        <v>5850000</v>
      </c>
      <c r="I5" s="39"/>
      <c r="J5" s="43"/>
      <c r="K5" s="41" t="s">
        <v>74</v>
      </c>
      <c r="L5" s="42"/>
    </row>
    <row r="6" spans="2:12" s="3" customFormat="1">
      <c r="B6" s="4" t="s">
        <v>3</v>
      </c>
      <c r="C6" s="4"/>
      <c r="D6" s="7">
        <v>1000000</v>
      </c>
      <c r="I6" s="39"/>
      <c r="J6" s="43"/>
      <c r="K6" s="41" t="s">
        <v>111</v>
      </c>
      <c r="L6" s="42"/>
    </row>
    <row r="7" spans="2:12" s="3" customFormat="1">
      <c r="B7" s="4" t="s">
        <v>4</v>
      </c>
      <c r="C7" s="4"/>
      <c r="D7" s="7">
        <v>150000</v>
      </c>
      <c r="I7" s="39"/>
      <c r="J7" s="41"/>
      <c r="K7" s="41" t="s">
        <v>112</v>
      </c>
      <c r="L7" s="42"/>
    </row>
    <row r="8" spans="2:12" s="3" customFormat="1">
      <c r="B8" s="4" t="s">
        <v>5</v>
      </c>
      <c r="C8" s="4"/>
      <c r="D8" s="7">
        <v>45000</v>
      </c>
      <c r="I8" s="39"/>
      <c r="L8" s="42"/>
    </row>
    <row r="9" spans="2:12" s="3" customFormat="1">
      <c r="B9" s="4" t="s">
        <v>6</v>
      </c>
      <c r="C9" s="4"/>
      <c r="D9" s="7">
        <v>85000</v>
      </c>
      <c r="I9" s="39"/>
      <c r="J9" s="40" t="s">
        <v>73</v>
      </c>
      <c r="K9" s="41" t="s">
        <v>75</v>
      </c>
      <c r="L9" s="42"/>
    </row>
    <row r="10" spans="2:12" s="3" customFormat="1">
      <c r="B10" s="4" t="s">
        <v>7</v>
      </c>
      <c r="C10" s="4"/>
      <c r="D10" s="8">
        <v>0.85</v>
      </c>
      <c r="I10" s="39"/>
      <c r="J10" s="43"/>
      <c r="K10" s="41" t="s">
        <v>76</v>
      </c>
      <c r="L10" s="42"/>
    </row>
    <row r="11" spans="2:12" s="3" customFormat="1">
      <c r="B11" s="4" t="s">
        <v>8</v>
      </c>
      <c r="C11" s="4"/>
      <c r="D11" s="7">
        <v>520000</v>
      </c>
      <c r="I11" s="39"/>
      <c r="J11" s="43"/>
      <c r="K11" s="41"/>
      <c r="L11" s="42"/>
    </row>
    <row r="12" spans="2:12" s="3" customFormat="1">
      <c r="B12" s="4" t="s">
        <v>9</v>
      </c>
      <c r="C12" s="4"/>
      <c r="D12" s="7">
        <v>950000</v>
      </c>
      <c r="I12" s="39"/>
      <c r="J12" s="40" t="s">
        <v>77</v>
      </c>
      <c r="K12" s="41" t="s">
        <v>78</v>
      </c>
      <c r="L12" s="42"/>
    </row>
    <row r="13" spans="2:12" s="3" customFormat="1">
      <c r="B13" s="4" t="s">
        <v>10</v>
      </c>
      <c r="C13" s="4"/>
      <c r="D13" s="7">
        <v>480000</v>
      </c>
      <c r="I13" s="73"/>
      <c r="J13" s="76"/>
      <c r="K13" s="74" t="s">
        <v>79</v>
      </c>
      <c r="L13" s="75"/>
    </row>
    <row r="14" spans="2:12" s="3" customFormat="1" ht="15" thickBot="1">
      <c r="B14" s="9" t="s">
        <v>80</v>
      </c>
      <c r="C14" s="9"/>
      <c r="D14" s="10">
        <v>175000</v>
      </c>
      <c r="I14" s="79"/>
      <c r="J14" s="77"/>
      <c r="K14" s="80"/>
      <c r="L14" s="81"/>
    </row>
    <row r="15" spans="2:12" s="3" customFormat="1" ht="17.5">
      <c r="B15" s="11" t="s">
        <v>11</v>
      </c>
      <c r="C15" s="11"/>
      <c r="D15" s="7"/>
      <c r="I15" s="71"/>
      <c r="J15" s="72"/>
      <c r="K15" s="71"/>
      <c r="L15" s="71"/>
    </row>
    <row r="16" spans="2:12" ht="15" thickBot="1">
      <c r="B16" s="12" t="s">
        <v>12</v>
      </c>
      <c r="C16" s="12"/>
      <c r="D16" s="1"/>
      <c r="I16" s="71"/>
      <c r="J16" s="72"/>
      <c r="K16" s="71"/>
      <c r="L16" s="71"/>
    </row>
    <row r="17" spans="2:12" ht="15" thickBot="1">
      <c r="B17" s="1"/>
      <c r="C17" s="1"/>
      <c r="D17" s="1"/>
      <c r="E17" s="1"/>
      <c r="F17" s="1"/>
      <c r="G17" s="1"/>
      <c r="I17" s="71"/>
      <c r="J17" s="72"/>
      <c r="K17" s="71"/>
      <c r="L17" s="71"/>
    </row>
    <row r="18" spans="2:12" ht="18.5">
      <c r="B18" s="94" t="s">
        <v>13</v>
      </c>
      <c r="C18" s="94"/>
      <c r="D18" s="94"/>
      <c r="E18" s="94"/>
      <c r="F18" s="94"/>
      <c r="G18" s="94"/>
      <c r="I18" s="71"/>
      <c r="J18" s="72"/>
      <c r="K18" s="71"/>
      <c r="L18" s="71"/>
    </row>
    <row r="19" spans="2:12" ht="18.5">
      <c r="B19" s="94" t="s">
        <v>14</v>
      </c>
      <c r="C19" s="94"/>
      <c r="D19" s="94"/>
      <c r="E19" s="94"/>
      <c r="F19" s="94"/>
      <c r="G19" s="94"/>
      <c r="I19" s="71"/>
      <c r="J19" s="72"/>
      <c r="K19" s="71"/>
      <c r="L19" s="71"/>
    </row>
    <row r="20" spans="2:12" ht="19" thickBot="1">
      <c r="B20" s="88" t="s">
        <v>15</v>
      </c>
      <c r="C20" s="88"/>
      <c r="D20" s="89"/>
      <c r="E20" s="89"/>
      <c r="F20" s="89"/>
      <c r="G20" s="89"/>
      <c r="I20" s="71"/>
      <c r="J20" s="72"/>
      <c r="K20" s="71"/>
      <c r="L20" s="71"/>
    </row>
    <row r="21" spans="2:12" ht="9" customHeight="1">
      <c r="B21" s="13"/>
      <c r="C21" s="13"/>
      <c r="D21" s="13"/>
      <c r="E21" s="13"/>
      <c r="F21" s="13"/>
      <c r="G21" s="13"/>
      <c r="I21" s="71"/>
      <c r="J21" s="72"/>
      <c r="K21" s="71"/>
      <c r="L21" s="71"/>
    </row>
    <row r="22" spans="2:12" ht="17.5">
      <c r="B22" s="3"/>
      <c r="C22" s="3"/>
      <c r="D22" s="14" t="s">
        <v>16</v>
      </c>
      <c r="E22" s="14" t="s">
        <v>17</v>
      </c>
      <c r="F22" s="14" t="s">
        <v>16</v>
      </c>
      <c r="G22" s="14" t="s">
        <v>17</v>
      </c>
      <c r="I22" s="71"/>
      <c r="J22" s="72"/>
      <c r="K22" s="71"/>
      <c r="L22" s="71"/>
    </row>
    <row r="23" spans="2:12">
      <c r="B23" s="3" t="s">
        <v>18</v>
      </c>
      <c r="C23" s="3"/>
      <c r="D23" s="15">
        <f>D5/1000</f>
        <v>5850</v>
      </c>
      <c r="E23" s="15">
        <v>4250</v>
      </c>
      <c r="F23" s="16">
        <f>D23/D$23</f>
        <v>1</v>
      </c>
      <c r="G23" s="16">
        <f>E23/E$23</f>
        <v>1</v>
      </c>
      <c r="I23" s="71"/>
      <c r="J23" s="72"/>
      <c r="K23" s="71"/>
      <c r="L23" s="71"/>
    </row>
    <row r="24" spans="2:12" ht="16">
      <c r="B24" s="17" t="s">
        <v>19</v>
      </c>
      <c r="C24" s="17"/>
      <c r="D24" s="17">
        <f>E24/E23*D23</f>
        <v>3510</v>
      </c>
      <c r="E24" s="17">
        <v>2550</v>
      </c>
      <c r="F24" s="16">
        <f>D24/D$23</f>
        <v>0.6</v>
      </c>
      <c r="G24" s="16">
        <f>E24/E$23</f>
        <v>0.6</v>
      </c>
      <c r="H24" s="18"/>
      <c r="I24" s="71"/>
      <c r="J24" s="72"/>
      <c r="K24" s="71"/>
      <c r="L24" s="71"/>
    </row>
    <row r="25" spans="2:12">
      <c r="B25" s="3" t="s">
        <v>20</v>
      </c>
      <c r="C25" s="3"/>
      <c r="D25" s="15">
        <f>D23-D24</f>
        <v>2340</v>
      </c>
      <c r="E25" s="15">
        <f>E23-E24</f>
        <v>1700</v>
      </c>
      <c r="F25" s="16">
        <f t="shared" ref="F25:F33" si="0">D25/D$23</f>
        <v>0.4</v>
      </c>
      <c r="G25" s="16">
        <f t="shared" ref="G25:G33" si="1">E25/E$23</f>
        <v>0.4</v>
      </c>
    </row>
    <row r="26" spans="2:12">
      <c r="B26" s="3" t="s">
        <v>3</v>
      </c>
      <c r="C26" s="3"/>
      <c r="D26" s="3">
        <f>D6/1000</f>
        <v>1000</v>
      </c>
      <c r="E26" s="3">
        <v>632</v>
      </c>
      <c r="F26" s="16">
        <f t="shared" si="0"/>
        <v>0.17094017094017094</v>
      </c>
      <c r="G26" s="16">
        <f t="shared" si="1"/>
        <v>0.14870588235294119</v>
      </c>
    </row>
    <row r="27" spans="2:12">
      <c r="B27" s="3" t="s">
        <v>4</v>
      </c>
      <c r="C27" s="3"/>
      <c r="D27" s="3">
        <f>D7/1000</f>
        <v>150</v>
      </c>
      <c r="E27" s="3">
        <v>100</v>
      </c>
      <c r="F27" s="16">
        <f t="shared" si="0"/>
        <v>2.564102564102564E-2</v>
      </c>
      <c r="G27" s="16">
        <f t="shared" si="1"/>
        <v>2.3529411764705882E-2</v>
      </c>
    </row>
    <row r="28" spans="2:12" ht="16">
      <c r="B28" s="17" t="s">
        <v>5</v>
      </c>
      <c r="C28" s="17"/>
      <c r="D28" s="17">
        <f>D8/1000</f>
        <v>45</v>
      </c>
      <c r="E28" s="17">
        <v>30</v>
      </c>
      <c r="F28" s="16">
        <f t="shared" si="0"/>
        <v>7.6923076923076927E-3</v>
      </c>
      <c r="G28" s="16">
        <f t="shared" si="1"/>
        <v>7.058823529411765E-3</v>
      </c>
    </row>
    <row r="29" spans="2:12">
      <c r="B29" s="3" t="s">
        <v>21</v>
      </c>
      <c r="C29" s="3"/>
      <c r="D29" s="15">
        <f>D25-D26-D27-D28</f>
        <v>1145</v>
      </c>
      <c r="E29" s="15">
        <f>E25-E26-E27-E28</f>
        <v>938</v>
      </c>
      <c r="F29" s="16">
        <f t="shared" si="0"/>
        <v>0.19572649572649573</v>
      </c>
      <c r="G29" s="16">
        <f t="shared" si="1"/>
        <v>0.22070588235294117</v>
      </c>
    </row>
    <row r="30" spans="2:12" ht="16">
      <c r="B30" s="17" t="s">
        <v>6</v>
      </c>
      <c r="C30" s="17"/>
      <c r="D30" s="17">
        <f>D9/1000</f>
        <v>85</v>
      </c>
      <c r="E30" s="17">
        <v>110</v>
      </c>
      <c r="F30" s="16">
        <f t="shared" si="0"/>
        <v>1.452991452991453E-2</v>
      </c>
      <c r="G30" s="16">
        <f t="shared" si="1"/>
        <v>2.5882352941176471E-2</v>
      </c>
    </row>
    <row r="31" spans="2:12">
      <c r="B31" s="3" t="s">
        <v>22</v>
      </c>
      <c r="C31" s="3"/>
      <c r="D31" s="15">
        <f>D29-D30</f>
        <v>1060</v>
      </c>
      <c r="E31" s="15">
        <f>E29-E30</f>
        <v>828</v>
      </c>
      <c r="F31" s="16">
        <f t="shared" si="0"/>
        <v>0.18119658119658119</v>
      </c>
      <c r="G31" s="16">
        <f t="shared" si="1"/>
        <v>0.1948235294117647</v>
      </c>
    </row>
    <row r="32" spans="2:12" ht="16">
      <c r="B32" s="17" t="s">
        <v>23</v>
      </c>
      <c r="C32" s="17"/>
      <c r="D32" s="17">
        <f>D31*D3</f>
        <v>371</v>
      </c>
      <c r="E32" s="17">
        <v>248.4</v>
      </c>
      <c r="F32" s="16">
        <f t="shared" si="0"/>
        <v>6.3418803418803418E-2</v>
      </c>
      <c r="G32" s="16">
        <f t="shared" si="1"/>
        <v>5.8447058823529414E-2</v>
      </c>
    </row>
    <row r="33" spans="2:7">
      <c r="B33" s="3" t="s">
        <v>24</v>
      </c>
      <c r="C33" s="3"/>
      <c r="D33" s="15">
        <f>D31-D32</f>
        <v>689</v>
      </c>
      <c r="E33" s="15">
        <f>E31-E32</f>
        <v>579.6</v>
      </c>
      <c r="F33" s="16">
        <f t="shared" si="0"/>
        <v>0.11777777777777777</v>
      </c>
      <c r="G33" s="16">
        <f t="shared" si="1"/>
        <v>0.13637647058823529</v>
      </c>
    </row>
    <row r="34" spans="2:7" ht="16.5" thickBot="1">
      <c r="B34" s="17"/>
      <c r="C34" s="17"/>
      <c r="D34" s="17"/>
      <c r="E34" s="17"/>
      <c r="F34" s="16"/>
      <c r="G34" s="16"/>
    </row>
    <row r="35" spans="2:7" ht="15" thickBot="1">
      <c r="B35" s="3" t="s">
        <v>25</v>
      </c>
      <c r="D35" s="58">
        <f>D33/D4*1000</f>
        <v>1.3780000000000001</v>
      </c>
      <c r="E35" s="15"/>
      <c r="F35" s="16"/>
      <c r="G35" s="16"/>
    </row>
    <row r="36" spans="2:7" ht="7.5" customHeight="1">
      <c r="B36" s="3"/>
      <c r="C36" s="3"/>
      <c r="D36" s="15"/>
      <c r="E36" s="15"/>
    </row>
    <row r="37" spans="2:7" ht="7.5" customHeight="1"/>
    <row r="38" spans="2:7" ht="5.15" customHeight="1" thickBot="1">
      <c r="B38" s="1"/>
      <c r="C38" s="1"/>
      <c r="D38" s="1"/>
      <c r="E38" s="1"/>
      <c r="F38" s="1"/>
      <c r="G38" s="1"/>
    </row>
    <row r="39" spans="2:7" ht="18.5">
      <c r="B39" s="94" t="s">
        <v>26</v>
      </c>
      <c r="C39" s="94"/>
      <c r="D39" s="94"/>
      <c r="E39" s="94"/>
      <c r="F39" s="94"/>
      <c r="G39" s="94"/>
    </row>
    <row r="40" spans="2:7" ht="18.5">
      <c r="B40" s="94" t="s">
        <v>14</v>
      </c>
      <c r="C40" s="94"/>
      <c r="D40" s="94"/>
      <c r="E40" s="94"/>
      <c r="F40" s="94"/>
      <c r="G40" s="94"/>
    </row>
    <row r="41" spans="2:7" ht="19" thickBot="1">
      <c r="B41" s="88" t="s">
        <v>15</v>
      </c>
      <c r="C41" s="88"/>
      <c r="D41" s="89"/>
      <c r="E41" s="89"/>
      <c r="F41" s="89"/>
      <c r="G41" s="89"/>
    </row>
    <row r="42" spans="2:7" ht="18.5">
      <c r="B42" s="19"/>
      <c r="C42" s="19"/>
      <c r="D42" s="13"/>
      <c r="E42" s="13"/>
      <c r="F42" s="13"/>
      <c r="G42" s="13"/>
    </row>
    <row r="43" spans="2:7" ht="17.5">
      <c r="D43" s="14" t="s">
        <v>16</v>
      </c>
      <c r="E43" s="14" t="s">
        <v>17</v>
      </c>
      <c r="F43" s="32" t="s">
        <v>16</v>
      </c>
      <c r="G43" s="32" t="s">
        <v>17</v>
      </c>
    </row>
    <row r="44" spans="2:7">
      <c r="B44" s="20" t="s">
        <v>27</v>
      </c>
      <c r="C44" s="3"/>
      <c r="D44" s="21">
        <f>D67-D45-D46-D47-D48-D52-D53</f>
        <v>774</v>
      </c>
      <c r="E44" s="21">
        <v>150</v>
      </c>
      <c r="F44" s="16">
        <f>D44/D$54</f>
        <v>0.10213776722090261</v>
      </c>
      <c r="G44" s="16">
        <f>E44/E$54</f>
        <v>2.3335407591785935E-2</v>
      </c>
    </row>
    <row r="45" spans="2:7">
      <c r="B45" s="20" t="s">
        <v>28</v>
      </c>
      <c r="C45" s="3"/>
      <c r="D45" s="3">
        <v>125</v>
      </c>
      <c r="E45" s="3">
        <v>55</v>
      </c>
      <c r="F45" s="16">
        <f t="shared" ref="F45:G54" si="2">D45/D$54</f>
        <v>1.6495117445236209E-2</v>
      </c>
      <c r="G45" s="16">
        <f t="shared" si="2"/>
        <v>8.5563161169881774E-3</v>
      </c>
    </row>
    <row r="46" spans="2:7">
      <c r="B46" s="20" t="s">
        <v>29</v>
      </c>
      <c r="C46" s="3"/>
      <c r="D46" s="3">
        <f>D11/1000</f>
        <v>520</v>
      </c>
      <c r="E46" s="3">
        <v>347</v>
      </c>
      <c r="F46" s="16">
        <f t="shared" si="2"/>
        <v>6.8619688572182633E-2</v>
      </c>
      <c r="G46" s="16">
        <f t="shared" si="2"/>
        <v>5.398257622899813E-2</v>
      </c>
    </row>
    <row r="47" spans="2:7">
      <c r="B47" s="20" t="s">
        <v>9</v>
      </c>
      <c r="C47" s="3"/>
      <c r="D47" s="3">
        <f>D12/1000</f>
        <v>950</v>
      </c>
      <c r="E47" s="3">
        <v>715</v>
      </c>
      <c r="F47" s="16">
        <f t="shared" si="2"/>
        <v>0.12536289258379521</v>
      </c>
      <c r="G47" s="16">
        <f t="shared" si="2"/>
        <v>0.11123210952084629</v>
      </c>
    </row>
    <row r="48" spans="2:7" ht="16">
      <c r="B48" s="22" t="s">
        <v>30</v>
      </c>
      <c r="C48" s="3"/>
      <c r="D48" s="17">
        <v>55</v>
      </c>
      <c r="E48" s="17">
        <v>37</v>
      </c>
      <c r="F48" s="16">
        <f t="shared" si="2"/>
        <v>7.2578516759039327E-3</v>
      </c>
      <c r="G48" s="16">
        <f t="shared" si="2"/>
        <v>5.756067205973864E-3</v>
      </c>
    </row>
    <row r="49" spans="2:7">
      <c r="B49" s="23" t="s">
        <v>31</v>
      </c>
      <c r="C49" s="23"/>
      <c r="D49" s="24">
        <f>SUM(D44:D48)</f>
        <v>2424</v>
      </c>
      <c r="E49" s="24">
        <f>SUM(E44:E48)</f>
        <v>1304</v>
      </c>
      <c r="F49" s="16">
        <f t="shared" si="2"/>
        <v>0.31987331749802056</v>
      </c>
      <c r="G49" s="16">
        <f t="shared" si="2"/>
        <v>0.20286247666459239</v>
      </c>
    </row>
    <row r="50" spans="2:7">
      <c r="B50" s="20" t="s">
        <v>32</v>
      </c>
      <c r="C50" s="3"/>
      <c r="D50" s="3">
        <f>E50+D14/1000</f>
        <v>5085</v>
      </c>
      <c r="E50" s="3">
        <v>4910</v>
      </c>
      <c r="F50" s="16">
        <f t="shared" si="2"/>
        <v>0.67102137767220904</v>
      </c>
      <c r="G50" s="16">
        <f t="shared" si="2"/>
        <v>0.76384567517112634</v>
      </c>
    </row>
    <row r="51" spans="2:7" ht="16">
      <c r="B51" s="22" t="s">
        <v>33</v>
      </c>
      <c r="C51" s="3"/>
      <c r="D51" s="17">
        <f>E51+D8/1000</f>
        <v>181</v>
      </c>
      <c r="E51" s="17">
        <v>136</v>
      </c>
      <c r="F51" s="16">
        <f t="shared" si="2"/>
        <v>2.3884930060702032E-2</v>
      </c>
      <c r="G51" s="16">
        <f t="shared" si="2"/>
        <v>2.1157436216552583E-2</v>
      </c>
    </row>
    <row r="52" spans="2:7">
      <c r="B52" s="23" t="s">
        <v>34</v>
      </c>
      <c r="C52" s="3"/>
      <c r="D52" s="24">
        <f>D50-D51</f>
        <v>4904</v>
      </c>
      <c r="E52" s="24">
        <f>E50-E51</f>
        <v>4774</v>
      </c>
      <c r="F52" s="16">
        <f t="shared" si="2"/>
        <v>0.64713644761150702</v>
      </c>
      <c r="G52" s="16">
        <f t="shared" si="2"/>
        <v>0.7426882389545737</v>
      </c>
    </row>
    <row r="53" spans="2:7" ht="16">
      <c r="B53" s="25" t="s">
        <v>35</v>
      </c>
      <c r="C53" s="3"/>
      <c r="D53" s="17">
        <v>250</v>
      </c>
      <c r="E53" s="17">
        <v>350</v>
      </c>
      <c r="F53" s="16">
        <f t="shared" si="2"/>
        <v>3.2990234890472418E-2</v>
      </c>
      <c r="G53" s="16">
        <f t="shared" si="2"/>
        <v>5.4449284380833851E-2</v>
      </c>
    </row>
    <row r="54" spans="2:7">
      <c r="B54" s="26" t="s">
        <v>36</v>
      </c>
      <c r="C54" s="26"/>
      <c r="D54" s="27">
        <f>D49+D52+D53</f>
        <v>7578</v>
      </c>
      <c r="E54" s="27">
        <f>E49+E52+E53</f>
        <v>6428</v>
      </c>
      <c r="F54" s="16">
        <f t="shared" si="2"/>
        <v>1</v>
      </c>
      <c r="G54" s="16">
        <f t="shared" si="2"/>
        <v>1</v>
      </c>
    </row>
    <row r="55" spans="2:7">
      <c r="B55" s="3"/>
      <c r="C55" s="3"/>
      <c r="D55" s="3"/>
      <c r="E55" s="3"/>
    </row>
    <row r="56" spans="2:7">
      <c r="B56" s="20" t="s">
        <v>37</v>
      </c>
      <c r="C56" s="3"/>
      <c r="D56" s="21">
        <f>D13/1000</f>
        <v>480</v>
      </c>
      <c r="E56" s="21">
        <v>350</v>
      </c>
      <c r="F56" s="16">
        <f t="shared" ref="F56:F67" si="3">D56/D$54</f>
        <v>6.334125098970704E-2</v>
      </c>
      <c r="G56" s="16">
        <f t="shared" ref="G56:G67" si="4">E56/E$54</f>
        <v>5.4449284380833851E-2</v>
      </c>
    </row>
    <row r="57" spans="2:7">
      <c r="B57" s="20" t="s">
        <v>38</v>
      </c>
      <c r="C57" s="3"/>
      <c r="D57" s="3">
        <v>44</v>
      </c>
      <c r="E57" s="3">
        <v>25</v>
      </c>
      <c r="F57" s="16">
        <f t="shared" si="3"/>
        <v>5.8062813407231458E-3</v>
      </c>
      <c r="G57" s="16">
        <f t="shared" si="4"/>
        <v>3.8892345986309895E-3</v>
      </c>
    </row>
    <row r="58" spans="2:7">
      <c r="B58" s="20" t="s">
        <v>39</v>
      </c>
      <c r="C58" s="3"/>
      <c r="D58" s="3">
        <v>65</v>
      </c>
      <c r="E58" s="3">
        <v>75</v>
      </c>
      <c r="F58" s="16">
        <f t="shared" si="3"/>
        <v>8.5774610715228291E-3</v>
      </c>
      <c r="G58" s="16">
        <f t="shared" si="4"/>
        <v>1.1667703795892968E-2</v>
      </c>
    </row>
    <row r="59" spans="2:7" ht="16">
      <c r="B59" s="22" t="s">
        <v>40</v>
      </c>
      <c r="C59" s="3"/>
      <c r="D59" s="17">
        <v>150</v>
      </c>
      <c r="E59" s="17">
        <v>190</v>
      </c>
      <c r="F59" s="16">
        <f t="shared" si="3"/>
        <v>1.9794140934283451E-2</v>
      </c>
      <c r="G59" s="16">
        <f t="shared" si="4"/>
        <v>2.9558182949595519E-2</v>
      </c>
    </row>
    <row r="60" spans="2:7">
      <c r="B60" s="23" t="s">
        <v>41</v>
      </c>
      <c r="C60" s="3"/>
      <c r="D60" s="24">
        <f>SUM(D56:D59)</f>
        <v>739</v>
      </c>
      <c r="E60" s="24">
        <f>SUM(E56:E59)</f>
        <v>640</v>
      </c>
      <c r="F60" s="16">
        <f t="shared" si="3"/>
        <v>9.7519134336236477E-2</v>
      </c>
      <c r="G60" s="16">
        <f t="shared" si="4"/>
        <v>9.9564405724953328E-2</v>
      </c>
    </row>
    <row r="61" spans="2:7" ht="16">
      <c r="B61" s="22" t="s">
        <v>42</v>
      </c>
      <c r="C61" s="3"/>
      <c r="D61" s="17">
        <v>2500</v>
      </c>
      <c r="E61" s="17">
        <v>3223</v>
      </c>
      <c r="F61" s="16">
        <f t="shared" si="3"/>
        <v>0.3299023489047242</v>
      </c>
      <c r="G61" s="16">
        <f t="shared" si="4"/>
        <v>0.50140012445550719</v>
      </c>
    </row>
    <row r="62" spans="2:7">
      <c r="B62" s="23" t="s">
        <v>43</v>
      </c>
      <c r="C62" s="3"/>
      <c r="D62" s="24">
        <f>D60+D61</f>
        <v>3239</v>
      </c>
      <c r="E62" s="24">
        <f>E60+E61</f>
        <v>3863</v>
      </c>
      <c r="F62" s="16">
        <f t="shared" si="3"/>
        <v>0.42742148324096069</v>
      </c>
      <c r="G62" s="16">
        <f t="shared" si="4"/>
        <v>0.60096453018046048</v>
      </c>
    </row>
    <row r="63" spans="2:7">
      <c r="B63" s="20" t="s">
        <v>44</v>
      </c>
      <c r="C63" s="3"/>
      <c r="D63" s="3">
        <v>1500</v>
      </c>
      <c r="E63" s="3">
        <v>1300</v>
      </c>
      <c r="F63" s="16">
        <f t="shared" si="3"/>
        <v>0.19794140934283452</v>
      </c>
      <c r="G63" s="16">
        <f t="shared" si="4"/>
        <v>0.20224019912881144</v>
      </c>
    </row>
    <row r="64" spans="2:7">
      <c r="B64" s="20" t="s">
        <v>45</v>
      </c>
      <c r="C64" s="3"/>
      <c r="D64" s="3">
        <v>1852</v>
      </c>
      <c r="E64" s="3">
        <v>542</v>
      </c>
      <c r="F64" s="16">
        <f t="shared" si="3"/>
        <v>0.24439166006861968</v>
      </c>
      <c r="G64" s="16">
        <f t="shared" si="4"/>
        <v>8.4318606098319857E-2</v>
      </c>
    </row>
    <row r="65" spans="2:7" ht="16">
      <c r="B65" s="22" t="s">
        <v>46</v>
      </c>
      <c r="C65" s="3"/>
      <c r="D65" s="17">
        <f>D33-(D10*D4/1000)+E65</f>
        <v>987</v>
      </c>
      <c r="E65" s="17">
        <v>723</v>
      </c>
      <c r="F65" s="16">
        <f t="shared" si="3"/>
        <v>0.13024544734758511</v>
      </c>
      <c r="G65" s="16">
        <f t="shared" si="4"/>
        <v>0.11247666459240821</v>
      </c>
    </row>
    <row r="66" spans="2:7" ht="17.5">
      <c r="B66" s="28" t="s">
        <v>47</v>
      </c>
      <c r="C66" s="3"/>
      <c r="D66" s="29">
        <f>SUM(D63:D65)</f>
        <v>4339</v>
      </c>
      <c r="E66" s="29">
        <f>SUM(E63:E65)</f>
        <v>2565</v>
      </c>
      <c r="F66" s="16">
        <f t="shared" si="3"/>
        <v>0.57257851675903937</v>
      </c>
      <c r="G66" s="16">
        <f t="shared" si="4"/>
        <v>0.39903546981953952</v>
      </c>
    </row>
    <row r="67" spans="2:7">
      <c r="B67" s="26" t="s">
        <v>48</v>
      </c>
      <c r="C67" s="26"/>
      <c r="D67" s="27">
        <f>D66+D62</f>
        <v>7578</v>
      </c>
      <c r="E67" s="27">
        <f>E66+E62</f>
        <v>6428</v>
      </c>
      <c r="F67" s="16">
        <f t="shared" si="3"/>
        <v>1</v>
      </c>
      <c r="G67" s="16">
        <f t="shared" si="4"/>
        <v>1</v>
      </c>
    </row>
    <row r="68" spans="2:7" ht="15" thickBot="1">
      <c r="B68" s="30"/>
      <c r="C68" s="30"/>
      <c r="D68" s="31"/>
      <c r="E68" s="31"/>
    </row>
    <row r="69" spans="2:7" ht="18.5">
      <c r="B69" s="90" t="s">
        <v>49</v>
      </c>
      <c r="C69" s="90"/>
      <c r="D69" s="90"/>
      <c r="E69" s="90"/>
    </row>
    <row r="70" spans="2:7" ht="19" thickBot="1">
      <c r="B70" s="91" t="s">
        <v>15</v>
      </c>
      <c r="C70" s="91"/>
      <c r="D70" s="91"/>
      <c r="E70" s="91"/>
    </row>
    <row r="72" spans="2:7" ht="17.5">
      <c r="D72" s="92" t="s">
        <v>16</v>
      </c>
      <c r="E72" s="92"/>
    </row>
    <row r="73" spans="2:7" ht="15.5">
      <c r="B73" s="33" t="s">
        <v>50</v>
      </c>
      <c r="C73" s="3"/>
      <c r="D73" s="3"/>
    </row>
    <row r="74" spans="2:7">
      <c r="B74" s="20" t="s">
        <v>51</v>
      </c>
      <c r="C74" s="3"/>
      <c r="D74" s="3"/>
    </row>
    <row r="75" spans="2:7">
      <c r="B75" s="20" t="s">
        <v>52</v>
      </c>
      <c r="C75" s="3"/>
      <c r="D75" s="34">
        <f>D28</f>
        <v>45</v>
      </c>
    </row>
    <row r="76" spans="2:7">
      <c r="B76" s="20" t="s">
        <v>53</v>
      </c>
      <c r="C76" s="3"/>
    </row>
    <row r="77" spans="2:7">
      <c r="B77" s="20" t="s">
        <v>54</v>
      </c>
      <c r="C77" s="3"/>
    </row>
    <row r="78" spans="2:7">
      <c r="B78" s="20" t="s">
        <v>55</v>
      </c>
      <c r="C78" s="3"/>
      <c r="D78" s="3"/>
    </row>
    <row r="79" spans="2:7">
      <c r="B79" s="20" t="s">
        <v>56</v>
      </c>
      <c r="C79" s="3"/>
      <c r="D79" s="34">
        <f>E48-D48</f>
        <v>-18</v>
      </c>
    </row>
    <row r="80" spans="2:7">
      <c r="B80" s="20" t="s">
        <v>57</v>
      </c>
      <c r="C80" s="3"/>
      <c r="D80" s="34">
        <f>D56-E56</f>
        <v>130</v>
      </c>
    </row>
    <row r="81" spans="2:4" ht="16">
      <c r="B81" s="22" t="s">
        <v>58</v>
      </c>
      <c r="C81" s="3"/>
    </row>
    <row r="82" spans="2:4">
      <c r="B82" s="23" t="s">
        <v>59</v>
      </c>
      <c r="C82" s="23"/>
      <c r="D82" s="23"/>
    </row>
    <row r="83" spans="2:4">
      <c r="B83" s="3"/>
      <c r="C83" s="3"/>
      <c r="D83" s="3"/>
    </row>
    <row r="84" spans="2:4">
      <c r="B84" s="23" t="s">
        <v>60</v>
      </c>
      <c r="C84" s="3"/>
      <c r="D84" s="3"/>
    </row>
    <row r="85" spans="2:4">
      <c r="B85" s="20" t="s">
        <v>61</v>
      </c>
      <c r="C85" s="3"/>
      <c r="D85" s="34">
        <f>E50-D50</f>
        <v>-175</v>
      </c>
    </row>
    <row r="86" spans="2:4" ht="16">
      <c r="B86" s="22" t="s">
        <v>62</v>
      </c>
      <c r="C86" s="3"/>
      <c r="D86" s="34">
        <f>E53-D53</f>
        <v>100</v>
      </c>
    </row>
    <row r="87" spans="2:4">
      <c r="B87" s="23" t="s">
        <v>63</v>
      </c>
      <c r="C87" s="23"/>
      <c r="D87" s="23"/>
    </row>
    <row r="88" spans="2:4">
      <c r="B88" s="3"/>
      <c r="C88" s="3"/>
      <c r="D88" s="3"/>
    </row>
    <row r="89" spans="2:4">
      <c r="B89" s="23" t="s">
        <v>64</v>
      </c>
      <c r="C89" s="3"/>
      <c r="D89" s="3"/>
    </row>
    <row r="90" spans="2:4">
      <c r="B90" s="20" t="s">
        <v>110</v>
      </c>
      <c r="C90" s="3"/>
    </row>
    <row r="91" spans="2:4">
      <c r="B91" s="20" t="s">
        <v>65</v>
      </c>
      <c r="C91" s="3"/>
      <c r="D91" s="34">
        <f>D61-E61</f>
        <v>-723</v>
      </c>
    </row>
    <row r="92" spans="2:4">
      <c r="B92" s="20" t="s">
        <v>66</v>
      </c>
      <c r="C92" s="3"/>
      <c r="D92" s="3"/>
    </row>
    <row r="93" spans="2:4">
      <c r="B93" s="20" t="s">
        <v>67</v>
      </c>
      <c r="C93" s="3"/>
      <c r="D93" s="3"/>
    </row>
    <row r="94" spans="2:4" ht="16">
      <c r="B94" s="22" t="s">
        <v>68</v>
      </c>
      <c r="C94" s="3"/>
      <c r="D94" s="3"/>
    </row>
    <row r="95" spans="2:4">
      <c r="B95" s="23" t="s">
        <v>69</v>
      </c>
      <c r="C95" s="3"/>
      <c r="D95" s="23"/>
    </row>
    <row r="96" spans="2:4">
      <c r="B96" s="3"/>
      <c r="C96" s="3"/>
      <c r="D96" s="3"/>
    </row>
    <row r="97" spans="2:4">
      <c r="B97" s="26" t="s">
        <v>70</v>
      </c>
      <c r="C97" s="26"/>
      <c r="D97" s="26"/>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9:P55"/>
  <sheetViews>
    <sheetView workbookViewId="0">
      <selection activeCell="K35" sqref="K35"/>
    </sheetView>
  </sheetViews>
  <sheetFormatPr defaultColWidth="8.7265625" defaultRowHeight="14.5"/>
  <cols>
    <col min="1" max="1" width="2.7265625" style="45" customWidth="1"/>
    <col min="2" max="2" width="31.54296875" style="45" customWidth="1"/>
    <col min="3" max="5" width="9.1796875" style="45" customWidth="1"/>
    <col min="6" max="14" width="11.26953125" style="45" customWidth="1"/>
    <col min="15" max="16384" width="8.7265625" style="45"/>
  </cols>
  <sheetData>
    <row r="19" spans="2:16" ht="15" thickBot="1"/>
    <row r="20" spans="2:16" s="51" customFormat="1" ht="34.5" customHeight="1" thickBot="1">
      <c r="B20" s="95" t="s">
        <v>101</v>
      </c>
      <c r="C20" s="96"/>
      <c r="D20" s="96"/>
      <c r="E20" s="96"/>
      <c r="F20" s="96"/>
      <c r="G20" s="96"/>
      <c r="H20" s="96"/>
      <c r="I20" s="96"/>
      <c r="J20" s="96"/>
      <c r="K20" s="96"/>
      <c r="L20" s="96"/>
      <c r="M20" s="96"/>
      <c r="N20" s="97"/>
    </row>
    <row r="21" spans="2:16" ht="15" thickBot="1"/>
    <row r="22" spans="2:16" ht="15" thickBot="1">
      <c r="B22" s="64" t="s">
        <v>116</v>
      </c>
      <c r="C22" s="7"/>
      <c r="F22" s="62">
        <v>0.25</v>
      </c>
      <c r="H22" s="45" t="s">
        <v>121</v>
      </c>
      <c r="L22" s="61">
        <v>25000</v>
      </c>
    </row>
    <row r="23" spans="2:16" ht="15" thickBot="1">
      <c r="B23" s="64" t="s">
        <v>117</v>
      </c>
      <c r="C23" s="7"/>
      <c r="F23" s="62">
        <v>0.65</v>
      </c>
    </row>
    <row r="24" spans="2:16" ht="15" thickBot="1">
      <c r="B24" s="64" t="s">
        <v>118</v>
      </c>
      <c r="C24" s="7"/>
      <c r="F24" s="62">
        <v>0.1</v>
      </c>
      <c r="H24" s="45" t="s">
        <v>122</v>
      </c>
      <c r="L24" s="50" t="s">
        <v>124</v>
      </c>
      <c r="P24" s="45" t="s">
        <v>124</v>
      </c>
    </row>
    <row r="25" spans="2:16" ht="15" thickBot="1">
      <c r="B25" s="59"/>
      <c r="C25" s="7"/>
      <c r="P25" s="45" t="s">
        <v>125</v>
      </c>
    </row>
    <row r="26" spans="2:16" ht="15" thickBot="1">
      <c r="B26" s="45" t="s">
        <v>119</v>
      </c>
      <c r="C26" s="7"/>
      <c r="F26" s="62">
        <v>0.6</v>
      </c>
      <c r="H26" s="64" t="s">
        <v>102</v>
      </c>
      <c r="L26" s="61">
        <v>10000</v>
      </c>
      <c r="P26" s="45" t="s">
        <v>126</v>
      </c>
    </row>
    <row r="27" spans="2:16">
      <c r="C27" s="7"/>
      <c r="P27" s="45" t="s">
        <v>127</v>
      </c>
    </row>
    <row r="28" spans="2:16" ht="23.25" customHeight="1">
      <c r="B28" s="48"/>
      <c r="C28" s="54" t="s">
        <v>81</v>
      </c>
      <c r="D28" s="54" t="s">
        <v>82</v>
      </c>
      <c r="E28" s="54" t="s">
        <v>83</v>
      </c>
      <c r="F28" s="54" t="s">
        <v>84</v>
      </c>
      <c r="G28" s="54" t="s">
        <v>85</v>
      </c>
      <c r="H28" s="54" t="s">
        <v>86</v>
      </c>
      <c r="I28" s="54" t="s">
        <v>87</v>
      </c>
      <c r="J28" s="54" t="s">
        <v>88</v>
      </c>
      <c r="K28" s="54" t="s">
        <v>89</v>
      </c>
      <c r="L28" s="54" t="s">
        <v>90</v>
      </c>
      <c r="M28" s="54" t="s">
        <v>91</v>
      </c>
      <c r="N28" s="54" t="s">
        <v>92</v>
      </c>
    </row>
    <row r="29" spans="2:16">
      <c r="B29" s="45" t="s">
        <v>115</v>
      </c>
      <c r="C29" s="63">
        <v>1500</v>
      </c>
      <c r="D29" s="63">
        <v>1750</v>
      </c>
      <c r="E29" s="63">
        <v>2100</v>
      </c>
      <c r="F29" s="7">
        <v>2500</v>
      </c>
      <c r="G29" s="7">
        <v>5000</v>
      </c>
      <c r="H29" s="7">
        <v>8000</v>
      </c>
      <c r="I29" s="7">
        <v>10500</v>
      </c>
      <c r="J29" s="7">
        <v>7500</v>
      </c>
      <c r="K29" s="7">
        <v>5000</v>
      </c>
      <c r="L29" s="7">
        <v>2500</v>
      </c>
      <c r="M29" s="7">
        <v>3500</v>
      </c>
      <c r="N29" s="7">
        <v>5000</v>
      </c>
    </row>
    <row r="30" spans="2:16">
      <c r="C30" s="7"/>
      <c r="D30" s="7"/>
      <c r="E30" s="7"/>
      <c r="F30" s="7"/>
      <c r="G30" s="7"/>
      <c r="H30" s="7"/>
      <c r="I30" s="7"/>
      <c r="J30" s="7"/>
      <c r="K30" s="7"/>
      <c r="L30" s="7"/>
      <c r="M30" s="7"/>
      <c r="N30" s="7"/>
    </row>
    <row r="31" spans="2:16">
      <c r="B31" s="59" t="s">
        <v>113</v>
      </c>
      <c r="C31" s="7"/>
      <c r="D31" s="7"/>
      <c r="E31" s="7"/>
      <c r="F31" s="66">
        <f>F29*$F$22+E29*$F$23+D29*$F$24</f>
        <v>2165</v>
      </c>
      <c r="G31" s="66">
        <f t="shared" ref="G31:N31" si="0">G29*$F$22+F29*$F$23+E29*$F$24</f>
        <v>3085</v>
      </c>
      <c r="H31" s="66">
        <f t="shared" si="0"/>
        <v>5500</v>
      </c>
      <c r="I31" s="66">
        <f t="shared" si="0"/>
        <v>8325</v>
      </c>
      <c r="J31" s="66">
        <f t="shared" si="0"/>
        <v>9500</v>
      </c>
      <c r="K31" s="66">
        <f t="shared" si="0"/>
        <v>7175</v>
      </c>
      <c r="L31" s="66">
        <f t="shared" si="0"/>
        <v>4625</v>
      </c>
      <c r="M31" s="66">
        <f t="shared" si="0"/>
        <v>3000</v>
      </c>
      <c r="N31" s="66">
        <f t="shared" si="0"/>
        <v>3775</v>
      </c>
    </row>
    <row r="32" spans="2:16">
      <c r="B32" s="59"/>
      <c r="C32" s="7"/>
      <c r="D32" s="7"/>
      <c r="E32" s="7"/>
      <c r="F32" s="7"/>
      <c r="G32" s="7"/>
      <c r="H32" s="7"/>
      <c r="I32" s="7"/>
      <c r="J32" s="7"/>
      <c r="K32" s="7"/>
      <c r="L32" s="7"/>
      <c r="M32" s="7"/>
      <c r="N32" s="7"/>
    </row>
    <row r="33" spans="2:15">
      <c r="B33" s="59" t="s">
        <v>114</v>
      </c>
      <c r="C33" s="7"/>
      <c r="D33" s="7"/>
      <c r="E33" s="7"/>
      <c r="F33" s="66">
        <f>$F$26*F29</f>
        <v>1500</v>
      </c>
      <c r="G33" s="66">
        <f t="shared" ref="G33:N33" si="1">$F$26*G29</f>
        <v>3000</v>
      </c>
      <c r="H33" s="66">
        <f t="shared" si="1"/>
        <v>4800</v>
      </c>
      <c r="I33" s="66">
        <f t="shared" si="1"/>
        <v>6300</v>
      </c>
      <c r="J33" s="66">
        <f t="shared" si="1"/>
        <v>4500</v>
      </c>
      <c r="K33" s="66">
        <f t="shared" si="1"/>
        <v>3000</v>
      </c>
      <c r="L33" s="66">
        <f t="shared" si="1"/>
        <v>1500</v>
      </c>
      <c r="M33" s="66">
        <f t="shared" si="1"/>
        <v>2100</v>
      </c>
      <c r="N33" s="66">
        <f t="shared" si="1"/>
        <v>3000</v>
      </c>
    </row>
    <row r="34" spans="2:15">
      <c r="B34" s="59" t="s">
        <v>4</v>
      </c>
      <c r="C34" s="7"/>
      <c r="D34" s="7"/>
      <c r="E34" s="7"/>
      <c r="F34" s="63">
        <v>500</v>
      </c>
      <c r="G34" s="63">
        <v>500</v>
      </c>
      <c r="H34" s="63">
        <v>500</v>
      </c>
      <c r="I34" s="63">
        <v>500</v>
      </c>
      <c r="J34" s="63">
        <v>500</v>
      </c>
      <c r="K34" s="63">
        <v>500</v>
      </c>
      <c r="L34" s="63">
        <v>500</v>
      </c>
      <c r="M34" s="63">
        <v>500</v>
      </c>
      <c r="N34" s="63">
        <v>500</v>
      </c>
    </row>
    <row r="35" spans="2:15">
      <c r="B35" s="59" t="s">
        <v>108</v>
      </c>
      <c r="C35" s="7"/>
      <c r="D35" s="7"/>
      <c r="E35" s="7"/>
      <c r="F35" s="63">
        <v>650</v>
      </c>
      <c r="G35" s="63">
        <v>0</v>
      </c>
      <c r="H35" s="63">
        <v>0</v>
      </c>
      <c r="I35" s="63">
        <v>650</v>
      </c>
      <c r="J35" s="63">
        <v>0</v>
      </c>
      <c r="K35" s="63">
        <v>0</v>
      </c>
      <c r="L35" s="63">
        <v>650</v>
      </c>
      <c r="M35" s="63">
        <v>0</v>
      </c>
      <c r="N35" s="63">
        <v>0</v>
      </c>
    </row>
    <row r="36" spans="2:15">
      <c r="B36" s="59" t="s">
        <v>120</v>
      </c>
      <c r="C36" s="7"/>
      <c r="D36" s="7"/>
      <c r="E36" s="7"/>
      <c r="F36" s="63">
        <v>0</v>
      </c>
      <c r="G36" s="66">
        <f>IF($L$24="June",$L$22,0)</f>
        <v>25000</v>
      </c>
      <c r="H36" s="66">
        <f>IF($L$24="July",$L$22,0)</f>
        <v>0</v>
      </c>
      <c r="I36" s="66">
        <f>IF($L$24="August",$L$22,0)</f>
        <v>0</v>
      </c>
      <c r="J36" s="66">
        <f>IF($L$24="September",$L$22,0)</f>
        <v>0</v>
      </c>
      <c r="K36" s="63">
        <v>0</v>
      </c>
      <c r="L36" s="63">
        <v>0</v>
      </c>
      <c r="M36" s="63">
        <v>0</v>
      </c>
      <c r="N36" s="63">
        <v>0</v>
      </c>
    </row>
    <row r="37" spans="2:15" ht="17.5">
      <c r="B37" s="67" t="s">
        <v>109</v>
      </c>
      <c r="C37" s="7"/>
      <c r="D37" s="7"/>
      <c r="E37" s="7"/>
      <c r="F37" s="65">
        <v>125</v>
      </c>
      <c r="G37" s="65">
        <v>0</v>
      </c>
      <c r="H37" s="65">
        <v>0</v>
      </c>
      <c r="I37" s="65">
        <v>125</v>
      </c>
      <c r="J37" s="65">
        <v>0</v>
      </c>
      <c r="K37" s="65">
        <v>0</v>
      </c>
      <c r="L37" s="65">
        <v>125</v>
      </c>
      <c r="M37" s="65">
        <v>0</v>
      </c>
      <c r="N37" s="65">
        <v>0</v>
      </c>
    </row>
    <row r="38" spans="2:15">
      <c r="B38" s="59" t="s">
        <v>123</v>
      </c>
      <c r="C38" s="7"/>
      <c r="D38" s="7"/>
      <c r="E38" s="7"/>
      <c r="F38" s="63">
        <f t="shared" ref="F38:N38" si="2">SUM(F33:F37)</f>
        <v>2775</v>
      </c>
      <c r="G38" s="63">
        <f t="shared" si="2"/>
        <v>28500</v>
      </c>
      <c r="H38" s="63">
        <f t="shared" si="2"/>
        <v>5300</v>
      </c>
      <c r="I38" s="63">
        <f t="shared" si="2"/>
        <v>7575</v>
      </c>
      <c r="J38" s="63">
        <f t="shared" si="2"/>
        <v>5000</v>
      </c>
      <c r="K38" s="63">
        <f t="shared" si="2"/>
        <v>3500</v>
      </c>
      <c r="L38" s="63">
        <f t="shared" si="2"/>
        <v>2775</v>
      </c>
      <c r="M38" s="63">
        <f t="shared" si="2"/>
        <v>2600</v>
      </c>
      <c r="N38" s="63">
        <f t="shared" si="2"/>
        <v>3500</v>
      </c>
    </row>
    <row r="39" spans="2:15" ht="15" thickBot="1">
      <c r="B39" s="44"/>
      <c r="C39" s="44"/>
      <c r="D39" s="44"/>
      <c r="E39" s="44"/>
      <c r="F39" s="44"/>
      <c r="G39" s="44"/>
      <c r="H39" s="44"/>
      <c r="I39" s="44"/>
      <c r="J39" s="44"/>
      <c r="K39" s="44"/>
      <c r="L39" s="44"/>
      <c r="M39" s="44"/>
      <c r="N39" s="44"/>
    </row>
    <row r="40" spans="2:15" ht="27" customHeight="1" thickBot="1">
      <c r="B40" s="98" t="s">
        <v>103</v>
      </c>
      <c r="C40" s="98"/>
      <c r="D40" s="98"/>
      <c r="E40" s="98"/>
      <c r="F40" s="98"/>
      <c r="G40" s="98"/>
      <c r="H40" s="98"/>
      <c r="I40" s="98"/>
      <c r="J40" s="98"/>
      <c r="K40" s="98"/>
      <c r="L40" s="98"/>
      <c r="M40" s="98"/>
      <c r="N40" s="98"/>
    </row>
    <row r="41" spans="2:15" s="51" customFormat="1" ht="24" customHeight="1" thickBot="1">
      <c r="B41" s="52"/>
      <c r="C41" s="53"/>
      <c r="D41" s="53"/>
      <c r="E41" s="53" t="s">
        <v>83</v>
      </c>
      <c r="F41" s="53" t="s">
        <v>84</v>
      </c>
      <c r="G41" s="53" t="s">
        <v>85</v>
      </c>
      <c r="H41" s="53" t="s">
        <v>86</v>
      </c>
      <c r="I41" s="53" t="s">
        <v>87</v>
      </c>
      <c r="J41" s="53" t="s">
        <v>88</v>
      </c>
      <c r="K41" s="53" t="s">
        <v>89</v>
      </c>
      <c r="L41" s="53" t="s">
        <v>90</v>
      </c>
      <c r="M41" s="53" t="s">
        <v>91</v>
      </c>
      <c r="N41" s="53" t="s">
        <v>92</v>
      </c>
    </row>
    <row r="42" spans="2:15" ht="20.25" customHeight="1">
      <c r="B42" s="45" t="s">
        <v>93</v>
      </c>
      <c r="F42" s="45">
        <f t="shared" ref="F42:N42" si="3">E46</f>
        <v>6000</v>
      </c>
      <c r="G42" s="45">
        <f t="shared" si="3"/>
        <v>10000</v>
      </c>
      <c r="H42" s="45">
        <f t="shared" si="3"/>
        <v>10000</v>
      </c>
      <c r="I42" s="45">
        <f t="shared" si="3"/>
        <v>10000</v>
      </c>
      <c r="J42" s="45">
        <f t="shared" si="3"/>
        <v>10000</v>
      </c>
      <c r="K42" s="45">
        <f t="shared" si="3"/>
        <v>10000</v>
      </c>
      <c r="L42" s="45">
        <f t="shared" si="3"/>
        <v>10000</v>
      </c>
      <c r="M42" s="45">
        <f t="shared" si="3"/>
        <v>10000</v>
      </c>
      <c r="N42" s="45">
        <f t="shared" si="3"/>
        <v>10000</v>
      </c>
    </row>
    <row r="43" spans="2:15" ht="16">
      <c r="B43" s="46" t="s">
        <v>94</v>
      </c>
      <c r="C43" s="47"/>
      <c r="D43" s="47"/>
      <c r="E43" s="47"/>
      <c r="F43" s="47">
        <f>F31-F38</f>
        <v>-610</v>
      </c>
      <c r="G43" s="47">
        <f t="shared" ref="G43:N43" si="4">G31-G38</f>
        <v>-25415</v>
      </c>
      <c r="H43" s="47">
        <f t="shared" si="4"/>
        <v>200</v>
      </c>
      <c r="I43" s="47">
        <f t="shared" si="4"/>
        <v>750</v>
      </c>
      <c r="J43" s="47">
        <f t="shared" si="4"/>
        <v>4500</v>
      </c>
      <c r="K43" s="47">
        <f t="shared" si="4"/>
        <v>3675</v>
      </c>
      <c r="L43" s="47">
        <f t="shared" si="4"/>
        <v>1850</v>
      </c>
      <c r="M43" s="47">
        <f t="shared" si="4"/>
        <v>400</v>
      </c>
      <c r="N43" s="47">
        <f t="shared" si="4"/>
        <v>275</v>
      </c>
    </row>
    <row r="44" spans="2:15" s="48" customFormat="1">
      <c r="B44" s="48" t="s">
        <v>95</v>
      </c>
      <c r="D44" s="57"/>
      <c r="E44" s="57"/>
      <c r="F44" s="57">
        <f t="shared" ref="F44:N44" si="5">SUM(F42:F43)</f>
        <v>5390</v>
      </c>
      <c r="G44" s="57">
        <f t="shared" si="5"/>
        <v>-15415</v>
      </c>
      <c r="H44" s="57">
        <f t="shared" si="5"/>
        <v>10200</v>
      </c>
      <c r="I44" s="57">
        <f t="shared" si="5"/>
        <v>10750</v>
      </c>
      <c r="J44" s="57">
        <f t="shared" si="5"/>
        <v>14500</v>
      </c>
      <c r="K44" s="57">
        <f t="shared" si="5"/>
        <v>13675</v>
      </c>
      <c r="L44" s="57">
        <f t="shared" si="5"/>
        <v>11850</v>
      </c>
      <c r="M44" s="57">
        <f t="shared" si="5"/>
        <v>10400</v>
      </c>
      <c r="N44" s="57">
        <f t="shared" si="5"/>
        <v>10275</v>
      </c>
    </row>
    <row r="45" spans="2:15" ht="16">
      <c r="B45" s="46" t="s">
        <v>96</v>
      </c>
      <c r="C45" s="47"/>
      <c r="D45" s="47"/>
      <c r="E45" s="47"/>
      <c r="F45" s="47">
        <f t="shared" ref="F45:N45" si="6">F46-F44</f>
        <v>4610</v>
      </c>
      <c r="G45" s="47">
        <f t="shared" si="6"/>
        <v>25415</v>
      </c>
      <c r="H45" s="47">
        <f t="shared" si="6"/>
        <v>-200</v>
      </c>
      <c r="I45" s="47">
        <f t="shared" si="6"/>
        <v>-750</v>
      </c>
      <c r="J45" s="47">
        <f t="shared" si="6"/>
        <v>-4500</v>
      </c>
      <c r="K45" s="47">
        <f t="shared" si="6"/>
        <v>-3675</v>
      </c>
      <c r="L45" s="47">
        <f t="shared" si="6"/>
        <v>-1850</v>
      </c>
      <c r="M45" s="47">
        <f t="shared" si="6"/>
        <v>-400</v>
      </c>
      <c r="N45" s="47">
        <f t="shared" si="6"/>
        <v>-275</v>
      </c>
    </row>
    <row r="46" spans="2:15" s="48" customFormat="1">
      <c r="B46" s="48" t="s">
        <v>97</v>
      </c>
      <c r="D46" s="57"/>
      <c r="E46" s="57">
        <v>6000</v>
      </c>
      <c r="F46" s="57">
        <f>$L$26</f>
        <v>10000</v>
      </c>
      <c r="G46" s="59">
        <f t="shared" ref="G46:N46" si="7">$L$26</f>
        <v>10000</v>
      </c>
      <c r="H46" s="59">
        <f t="shared" si="7"/>
        <v>10000</v>
      </c>
      <c r="I46" s="59">
        <f t="shared" si="7"/>
        <v>10000</v>
      </c>
      <c r="J46" s="59">
        <f t="shared" si="7"/>
        <v>10000</v>
      </c>
      <c r="K46" s="59">
        <f t="shared" si="7"/>
        <v>10000</v>
      </c>
      <c r="L46" s="59">
        <f t="shared" si="7"/>
        <v>10000</v>
      </c>
      <c r="M46" s="59">
        <f t="shared" si="7"/>
        <v>10000</v>
      </c>
      <c r="N46" s="59">
        <f t="shared" si="7"/>
        <v>10000</v>
      </c>
    </row>
    <row r="47" spans="2:15" ht="9.75" customHeight="1" thickBot="1">
      <c r="B47" s="44"/>
      <c r="C47" s="44"/>
      <c r="D47" s="44"/>
      <c r="E47" s="44"/>
      <c r="F47" s="44"/>
      <c r="G47" s="44"/>
      <c r="H47" s="44"/>
      <c r="I47" s="44"/>
      <c r="J47" s="44"/>
      <c r="K47" s="44"/>
      <c r="L47" s="44"/>
      <c r="M47" s="44"/>
      <c r="N47" s="44"/>
    </row>
    <row r="48" spans="2:15" s="49" customFormat="1" ht="24" customHeight="1">
      <c r="B48" s="49" t="s">
        <v>98</v>
      </c>
      <c r="C48" s="57"/>
      <c r="D48" s="57"/>
      <c r="E48" s="57"/>
      <c r="F48" s="59">
        <f t="shared" ref="F48:N48" si="8">E48+F45</f>
        <v>4610</v>
      </c>
      <c r="G48" s="59">
        <f t="shared" si="8"/>
        <v>30025</v>
      </c>
      <c r="H48" s="59">
        <f t="shared" si="8"/>
        <v>29825</v>
      </c>
      <c r="I48" s="59">
        <f t="shared" si="8"/>
        <v>29075</v>
      </c>
      <c r="J48" s="59">
        <f t="shared" si="8"/>
        <v>24575</v>
      </c>
      <c r="K48" s="59">
        <f t="shared" si="8"/>
        <v>20900</v>
      </c>
      <c r="L48" s="59">
        <f t="shared" si="8"/>
        <v>19050</v>
      </c>
      <c r="M48" s="59">
        <f t="shared" si="8"/>
        <v>18650</v>
      </c>
      <c r="N48" s="59">
        <f t="shared" si="8"/>
        <v>18375</v>
      </c>
      <c r="O48" s="47"/>
    </row>
    <row r="49" spans="2:14" ht="10.5" customHeight="1" thickBot="1">
      <c r="B49" s="44"/>
      <c r="C49" s="44"/>
      <c r="D49" s="44"/>
      <c r="E49" s="44"/>
      <c r="F49" s="44"/>
      <c r="G49" s="44"/>
      <c r="H49" s="44"/>
      <c r="I49" s="44"/>
      <c r="J49" s="44"/>
      <c r="K49" s="44"/>
      <c r="L49" s="44"/>
      <c r="M49" s="44"/>
      <c r="N49" s="44"/>
    </row>
    <row r="50" spans="2:14" ht="27" customHeight="1" thickBot="1">
      <c r="B50" s="98" t="s">
        <v>128</v>
      </c>
      <c r="C50" s="98"/>
      <c r="D50" s="98"/>
      <c r="E50" s="98"/>
      <c r="F50" s="98"/>
      <c r="G50" s="98"/>
      <c r="H50" s="98"/>
      <c r="I50" s="98"/>
      <c r="J50" s="98"/>
      <c r="K50" s="98"/>
      <c r="L50" s="98"/>
      <c r="M50" s="98"/>
      <c r="N50" s="98"/>
    </row>
    <row r="51" spans="2:14" s="51" customFormat="1" ht="24" customHeight="1" thickBot="1">
      <c r="B51" s="52"/>
      <c r="C51" s="53"/>
      <c r="D51" s="53"/>
      <c r="E51" s="53" t="s">
        <v>83</v>
      </c>
      <c r="F51" s="53" t="s">
        <v>84</v>
      </c>
      <c r="G51" s="53" t="s">
        <v>85</v>
      </c>
      <c r="H51" s="53" t="s">
        <v>86</v>
      </c>
      <c r="I51" s="53" t="s">
        <v>87</v>
      </c>
      <c r="J51" s="53" t="s">
        <v>88</v>
      </c>
      <c r="K51" s="53" t="s">
        <v>89</v>
      </c>
      <c r="L51" s="53" t="s">
        <v>90</v>
      </c>
      <c r="M51" s="53" t="s">
        <v>91</v>
      </c>
      <c r="N51" s="53" t="s">
        <v>92</v>
      </c>
    </row>
    <row r="52" spans="2:14" ht="21.75" customHeight="1">
      <c r="B52" s="45" t="s">
        <v>99</v>
      </c>
      <c r="E52" s="45">
        <v>0</v>
      </c>
      <c r="F52" s="45">
        <f t="shared" ref="F52:N52" si="9">IF(F48&gt;0,F48,0)</f>
        <v>4610</v>
      </c>
      <c r="G52" s="45">
        <f t="shared" si="9"/>
        <v>30025</v>
      </c>
      <c r="H52" s="45">
        <f t="shared" si="9"/>
        <v>29825</v>
      </c>
      <c r="I52" s="45">
        <f t="shared" si="9"/>
        <v>29075</v>
      </c>
      <c r="J52" s="45">
        <f t="shared" si="9"/>
        <v>24575</v>
      </c>
      <c r="K52" s="45">
        <f t="shared" si="9"/>
        <v>20900</v>
      </c>
      <c r="L52" s="45">
        <f t="shared" si="9"/>
        <v>19050</v>
      </c>
      <c r="M52" s="45">
        <f t="shared" si="9"/>
        <v>18650</v>
      </c>
      <c r="N52" s="45">
        <f t="shared" si="9"/>
        <v>18375</v>
      </c>
    </row>
    <row r="53" spans="2:14" ht="20.25" customHeight="1">
      <c r="B53" s="45" t="s">
        <v>100</v>
      </c>
      <c r="E53" s="45">
        <v>0</v>
      </c>
      <c r="F53" s="45">
        <f t="shared" ref="F53:N53" si="10">IF(F48&lt;0,-F48,0)</f>
        <v>0</v>
      </c>
      <c r="G53" s="45">
        <f t="shared" si="10"/>
        <v>0</v>
      </c>
      <c r="H53" s="45">
        <f t="shared" si="10"/>
        <v>0</v>
      </c>
      <c r="I53" s="45">
        <f t="shared" si="10"/>
        <v>0</v>
      </c>
      <c r="J53" s="45">
        <f t="shared" si="10"/>
        <v>0</v>
      </c>
      <c r="K53" s="45">
        <f t="shared" si="10"/>
        <v>0</v>
      </c>
      <c r="L53" s="45">
        <f t="shared" si="10"/>
        <v>0</v>
      </c>
      <c r="M53" s="45">
        <f t="shared" si="10"/>
        <v>0</v>
      </c>
      <c r="N53" s="45">
        <f t="shared" si="10"/>
        <v>0</v>
      </c>
    </row>
    <row r="54" spans="2:14" ht="8.25" customHeight="1" thickBot="1">
      <c r="B54" s="44"/>
      <c r="C54" s="44"/>
      <c r="D54" s="44"/>
      <c r="E54" s="44"/>
      <c r="F54" s="44"/>
      <c r="G54" s="44"/>
      <c r="H54" s="44"/>
      <c r="I54" s="44"/>
      <c r="J54" s="44"/>
      <c r="K54" s="44"/>
      <c r="L54" s="44"/>
      <c r="M54" s="44"/>
      <c r="N54" s="44"/>
    </row>
    <row r="55" spans="2:14" ht="6" customHeight="1" thickBot="1">
      <c r="B55" s="44"/>
      <c r="C55" s="44"/>
      <c r="D55" s="44"/>
      <c r="E55" s="44"/>
      <c r="F55" s="44"/>
      <c r="G55" s="44"/>
      <c r="H55" s="44"/>
      <c r="I55" s="44"/>
      <c r="J55" s="44"/>
      <c r="K55" s="44"/>
      <c r="L55" s="44"/>
      <c r="M55" s="44"/>
      <c r="N55" s="44"/>
    </row>
  </sheetData>
  <mergeCells count="3">
    <mergeCell ref="B20:N20"/>
    <mergeCell ref="B40:N40"/>
    <mergeCell ref="B50:N50"/>
  </mergeCells>
  <conditionalFormatting sqref="C48:E48">
    <cfRule type="cellIs" dxfId="1" priority="2" operator="lessThan">
      <formula>0</formula>
    </cfRule>
  </conditionalFormatting>
  <conditionalFormatting sqref="F45:N45">
    <cfRule type="cellIs" dxfId="0" priority="1" operator="lessThan">
      <formula>0</formula>
    </cfRule>
  </conditionalFormatting>
  <dataValidations count="1">
    <dataValidation type="list" allowBlank="1" showInputMessage="1" showErrorMessage="1" sqref="L24">
      <formula1>$P$24:$P$27</formula1>
    </dataValidation>
  </dataValidations>
  <pageMargins left="0.7" right="0.7" top="0.75" bottom="0.75" header="0.3" footer="0.3"/>
  <pageSetup scale="76"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election activeCell="K13" sqref="K13"/>
    </sheetView>
  </sheetViews>
  <sheetFormatPr defaultRowHeight="1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1:K18"/>
  <sheetViews>
    <sheetView zoomScale="85" zoomScaleNormal="85" workbookViewId="0">
      <selection activeCell="J19" sqref="J19"/>
    </sheetView>
  </sheetViews>
  <sheetFormatPr defaultColWidth="9.1796875" defaultRowHeight="14.5"/>
  <cols>
    <col min="1" max="1" width="5.7265625" style="45" customWidth="1"/>
    <col min="2" max="2" width="10.26953125" style="45" customWidth="1"/>
    <col min="3" max="4" width="9.1796875" style="45"/>
    <col min="5" max="5" width="6.453125" style="45" customWidth="1"/>
    <col min="6" max="11" width="11.1796875" style="45" customWidth="1"/>
    <col min="12" max="16384" width="9.1796875" style="45"/>
  </cols>
  <sheetData>
    <row r="1" spans="2:11" ht="18.75" customHeight="1"/>
    <row r="2" spans="2:11" ht="18.75" customHeight="1"/>
    <row r="3" spans="2:11" ht="18.75" customHeight="1"/>
    <row r="4" spans="2:11" ht="18.75" customHeight="1"/>
    <row r="5" spans="2:11" ht="18.75" customHeight="1"/>
    <row r="6" spans="2:11" ht="18.75" customHeight="1"/>
    <row r="7" spans="2:11" ht="18.75" customHeight="1"/>
    <row r="8" spans="2:11" ht="18.75" customHeight="1"/>
    <row r="9" spans="2:11" ht="18.75" customHeight="1"/>
    <row r="10" spans="2:11" ht="22.5" customHeight="1" thickBot="1">
      <c r="B10" s="48" t="s">
        <v>107</v>
      </c>
    </row>
    <row r="11" spans="2:11" ht="18.75" customHeight="1">
      <c r="B11" s="99" t="s">
        <v>104</v>
      </c>
      <c r="C11" s="99"/>
      <c r="D11" s="99"/>
      <c r="E11" s="99"/>
      <c r="F11" s="99"/>
      <c r="G11" s="99"/>
      <c r="H11" s="100"/>
      <c r="I11" s="70">
        <v>0.25</v>
      </c>
    </row>
    <row r="12" spans="2:11" ht="18.75" customHeight="1">
      <c r="B12" s="99" t="s">
        <v>105</v>
      </c>
      <c r="C12" s="99"/>
      <c r="D12" s="99"/>
      <c r="E12" s="99"/>
      <c r="F12" s="99"/>
      <c r="G12" s="99"/>
      <c r="H12" s="100"/>
      <c r="I12" s="69">
        <v>0.65</v>
      </c>
    </row>
    <row r="13" spans="2:11" ht="18.75" customHeight="1" thickBot="1">
      <c r="B13" s="99" t="s">
        <v>106</v>
      </c>
      <c r="C13" s="99"/>
      <c r="D13" s="99"/>
      <c r="E13" s="99"/>
      <c r="F13" s="99"/>
      <c r="G13" s="99"/>
      <c r="H13" s="100"/>
      <c r="I13" s="68">
        <v>0.1</v>
      </c>
      <c r="J13" s="87" t="str">
        <f>IF(SUM(I11:I13)&lt;&gt;1,"ERROR: These percentages must add to 100%","")</f>
        <v/>
      </c>
      <c r="K13" s="60"/>
    </row>
    <row r="15" spans="2:11" ht="18.5">
      <c r="F15" s="56"/>
      <c r="G15" s="56"/>
      <c r="H15" s="56"/>
      <c r="I15" s="106"/>
      <c r="J15" s="106" t="s">
        <v>157</v>
      </c>
      <c r="K15" s="56"/>
    </row>
    <row r="16" spans="2:11" ht="18.75" customHeight="1">
      <c r="B16" s="101"/>
      <c r="C16" s="101"/>
      <c r="D16" s="101"/>
      <c r="E16" s="101"/>
      <c r="I16" s="55"/>
      <c r="J16" s="55"/>
      <c r="K16" s="55"/>
    </row>
    <row r="18" spans="2:9">
      <c r="B18" s="48"/>
      <c r="I18" s="78"/>
    </row>
  </sheetData>
  <mergeCells count="4">
    <mergeCell ref="B11:H11"/>
    <mergeCell ref="B12:H12"/>
    <mergeCell ref="B13:H13"/>
    <mergeCell ref="B16:E16"/>
  </mergeCells>
  <dataValidations count="1">
    <dataValidation type="whole" errorStyle="warning" operator="notEqual" allowBlank="1" showInputMessage="1" showErrorMessage="1" errorTitle="Warning" error="These inputs do not add to 100%" sqref="K13">
      <formula1>1</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B1:K18"/>
  <sheetViews>
    <sheetView workbookViewId="0">
      <selection activeCell="K20" sqref="K20"/>
    </sheetView>
  </sheetViews>
  <sheetFormatPr defaultColWidth="9.1796875" defaultRowHeight="14.5"/>
  <cols>
    <col min="1" max="1" width="5.7265625" style="83" customWidth="1"/>
    <col min="2" max="2" width="10.26953125" style="83" customWidth="1"/>
    <col min="3" max="4" width="9.1796875" style="83"/>
    <col min="5" max="5" width="6.453125" style="83" customWidth="1"/>
    <col min="6" max="6" width="11.1796875" style="83" customWidth="1"/>
    <col min="7" max="7" width="3" style="83" customWidth="1"/>
    <col min="8" max="11" width="11.1796875" style="83" customWidth="1"/>
    <col min="12" max="16384" width="9.1796875" style="83"/>
  </cols>
  <sheetData>
    <row r="1" spans="2:11" ht="18.75" customHeight="1"/>
    <row r="2" spans="2:11" ht="18.75" customHeight="1"/>
    <row r="3" spans="2:11" ht="18.75" customHeight="1"/>
    <row r="4" spans="2:11" ht="18.75" customHeight="1"/>
    <row r="5" spans="2:11" ht="18.75" customHeight="1"/>
    <row r="6" spans="2:11" ht="18.75" customHeight="1"/>
    <row r="7" spans="2:11" ht="18.75" customHeight="1"/>
    <row r="8" spans="2:11" ht="18.75" customHeight="1"/>
    <row r="9" spans="2:11" ht="18.75" customHeight="1"/>
    <row r="10" spans="2:11" ht="18.75" customHeight="1">
      <c r="B10" s="101"/>
      <c r="C10" s="101"/>
      <c r="D10" s="101"/>
      <c r="E10" s="101"/>
      <c r="I10" s="85"/>
      <c r="J10" s="85"/>
      <c r="K10" s="85"/>
    </row>
    <row r="11" spans="2:11" ht="15" thickBot="1"/>
    <row r="12" spans="2:11" ht="15" thickBot="1">
      <c r="B12" s="84"/>
      <c r="F12" s="83" t="s">
        <v>153</v>
      </c>
      <c r="H12" s="102">
        <v>25</v>
      </c>
      <c r="I12" s="103"/>
    </row>
    <row r="13" spans="2:11" ht="15" thickBot="1"/>
    <row r="14" spans="2:11" ht="15" thickBot="1">
      <c r="F14" s="83" t="s">
        <v>154</v>
      </c>
      <c r="H14" s="104">
        <v>40</v>
      </c>
      <c r="I14" s="105"/>
    </row>
    <row r="16" spans="2:11">
      <c r="H16" s="83" t="s">
        <v>158</v>
      </c>
    </row>
    <row r="17" spans="8:8">
      <c r="H17" s="83" t="s">
        <v>159</v>
      </c>
    </row>
    <row r="18" spans="8:8">
      <c r="H18" s="83" t="s">
        <v>160</v>
      </c>
    </row>
  </sheetData>
  <mergeCells count="3">
    <mergeCell ref="B10:E10"/>
    <mergeCell ref="H12:I12"/>
    <mergeCell ref="H14:I14"/>
  </mergeCells>
  <dataValidations count="1">
    <dataValidation type="whole" operator="greaterThanOrEqual" allowBlank="1" showInputMessage="1" showErrorMessage="1" errorTitle="Error!" error="This number must be greater than or equal to the check figure.&#10;" sqref="H14:I14">
      <formula1>H12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Prob 1 - 35 Pts</vt:lpstr>
      <vt:lpstr>Prob 2 - 30 Pts</vt:lpstr>
      <vt:lpstr>Prob 3 - 10 Pts</vt:lpstr>
      <vt:lpstr>Prob 4 - 5 Pts</vt:lpstr>
      <vt:lpstr>Prob 5 - 5 Pts</vt:lpstr>
      <vt:lpstr>'Prob 1 - 35 Pts'!Print_Area</vt:lpstr>
      <vt:lpstr>'Prob 2 - 30 Pts'!Print_Area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2010-02-28T20:23:04Z</cp:lastPrinted>
  <dcterms:created xsi:type="dcterms:W3CDTF">2010-01-07T16:00:30Z</dcterms:created>
  <dcterms:modified xsi:type="dcterms:W3CDTF">2010-03-01T19:49:05Z</dcterms:modified>
</cp:coreProperties>
</file>